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ůj disk\DNS\VŘ a projekty\58_Vrátnice - rekonstrukce\Projekt\"/>
    </mc:Choice>
  </mc:AlternateContent>
  <xr:revisionPtr revIDLastSave="0" documentId="8_{AA8E75A0-5D27-44EE-8ECB-1866A862D673}" xr6:coauthVersionLast="47" xr6:coauthVersionMax="47" xr10:uidLastSave="{00000000-0000-0000-0000-000000000000}"/>
  <workbookProtection workbookPassword="DD5F" lockStructure="1" lockWindows="1"/>
  <bookViews>
    <workbookView xWindow="-120" yWindow="-120" windowWidth="38640" windowHeight="21240" activeTab="8" xr2:uid="{00000000-000D-0000-FFFF-FFFF00000000}"/>
  </bookViews>
  <sheets>
    <sheet name="POKYNY" sheetId="21" r:id="rId1"/>
    <sheet name="Stavba" sheetId="1" r:id="rId2"/>
    <sheet name="VzorPolozky" sheetId="10" state="hidden" r:id="rId3"/>
    <sheet name="AST01" sheetId="16" r:id="rId4"/>
    <sheet name="ZTI" sheetId="13" r:id="rId5"/>
    <sheet name="ESIL" sheetId="14" r:id="rId6"/>
    <sheet name="ESLB" sheetId="18" r:id="rId7"/>
    <sheet name="EPS" sheetId="15" r:id="rId8"/>
    <sheet name="VRN" sheetId="17" r:id="rId9"/>
  </sheets>
  <externalReferences>
    <externalReference r:id="rId10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1">Stavba!$A$1:$J$58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8" l="1"/>
  <c r="F24" i="15"/>
  <c r="F25" i="15"/>
  <c r="F26" i="15"/>
  <c r="F23" i="15"/>
  <c r="H24" i="15"/>
  <c r="H25" i="15"/>
  <c r="I25" i="15" s="1"/>
  <c r="H26" i="15"/>
  <c r="H23" i="15"/>
  <c r="H11" i="15"/>
  <c r="H12" i="15"/>
  <c r="H13" i="15"/>
  <c r="I13" i="15" s="1"/>
  <c r="H14" i="15"/>
  <c r="H15" i="15"/>
  <c r="H16" i="15"/>
  <c r="H17" i="15"/>
  <c r="H18" i="15"/>
  <c r="I18" i="15" s="1"/>
  <c r="H19" i="15"/>
  <c r="H20" i="15"/>
  <c r="H21" i="15"/>
  <c r="F11" i="15"/>
  <c r="I11" i="15" s="1"/>
  <c r="F12" i="15"/>
  <c r="F13" i="15"/>
  <c r="F14" i="15"/>
  <c r="F15" i="15"/>
  <c r="I15" i="15" s="1"/>
  <c r="F16" i="15"/>
  <c r="I16" i="15" s="1"/>
  <c r="F17" i="15"/>
  <c r="F18" i="15"/>
  <c r="F19" i="15"/>
  <c r="F20" i="15"/>
  <c r="I20" i="15" s="1"/>
  <c r="F21" i="15"/>
  <c r="H10" i="15"/>
  <c r="F10" i="15"/>
  <c r="E3" i="17"/>
  <c r="I26" i="15" l="1"/>
  <c r="I21" i="15"/>
  <c r="I17" i="15"/>
  <c r="I12" i="15"/>
  <c r="I19" i="15"/>
  <c r="I24" i="15"/>
  <c r="I14" i="15"/>
  <c r="I23" i="15"/>
  <c r="I10" i="15"/>
  <c r="E1" i="15"/>
  <c r="E51" i="16"/>
  <c r="E52" i="16"/>
  <c r="E53" i="16"/>
  <c r="E34" i="16"/>
  <c r="E33" i="16"/>
  <c r="E32" i="16"/>
  <c r="G32" i="16"/>
  <c r="I32" i="16"/>
  <c r="F38" i="1"/>
  <c r="F39" i="1"/>
  <c r="F42" i="1" s="1"/>
  <c r="F40" i="1"/>
  <c r="F41" i="1"/>
  <c r="H46" i="18"/>
  <c r="H45" i="18"/>
  <c r="H44" i="18"/>
  <c r="H43" i="18"/>
  <c r="H42" i="18"/>
  <c r="H38" i="18"/>
  <c r="H37" i="18"/>
  <c r="H34" i="18"/>
  <c r="H33" i="18"/>
  <c r="H32" i="18"/>
  <c r="H28" i="18"/>
  <c r="H27" i="18"/>
  <c r="H26" i="18"/>
  <c r="H25" i="18"/>
  <c r="H24" i="18"/>
  <c r="N22" i="18"/>
  <c r="O22" i="18" s="1"/>
  <c r="L22" i="18"/>
  <c r="J22" i="18"/>
  <c r="N21" i="18"/>
  <c r="O21" i="18" s="1"/>
  <c r="L21" i="18"/>
  <c r="J21" i="18"/>
  <c r="H21" i="18"/>
  <c r="N20" i="18"/>
  <c r="O20" i="18" s="1"/>
  <c r="L20" i="18"/>
  <c r="J20" i="18"/>
  <c r="H20" i="18"/>
  <c r="H19" i="18"/>
  <c r="N18" i="18"/>
  <c r="O18" i="18" s="1"/>
  <c r="L18" i="18"/>
  <c r="J18" i="18"/>
  <c r="H18" i="18"/>
  <c r="N17" i="18"/>
  <c r="O17" i="18" s="1"/>
  <c r="L17" i="18"/>
  <c r="J17" i="18"/>
  <c r="N16" i="18"/>
  <c r="O16" i="18" s="1"/>
  <c r="L16" i="18"/>
  <c r="J16" i="18"/>
  <c r="L15" i="18"/>
  <c r="L14" i="18" s="1"/>
  <c r="J15" i="18"/>
  <c r="J14" i="18" s="1"/>
  <c r="H15" i="18"/>
  <c r="H14" i="18"/>
  <c r="H13" i="18"/>
  <c r="H12" i="18"/>
  <c r="N11" i="18"/>
  <c r="O11" i="18" s="1"/>
  <c r="O7" i="18" s="1"/>
  <c r="L11" i="18"/>
  <c r="L7" i="18" s="1"/>
  <c r="J11" i="18"/>
  <c r="J7" i="18" s="1"/>
  <c r="H8" i="18"/>
  <c r="N5" i="18"/>
  <c r="N4" i="18" s="1"/>
  <c r="N3" i="18" s="1"/>
  <c r="L5" i="18"/>
  <c r="L4" i="18" s="1"/>
  <c r="L3" i="18" s="1"/>
  <c r="J5" i="18"/>
  <c r="J4" i="18" s="1"/>
  <c r="J3" i="18" s="1"/>
  <c r="E4" i="17"/>
  <c r="H44" i="14"/>
  <c r="H43" i="14"/>
  <c r="O5" i="18" l="1"/>
  <c r="O4" i="18" s="1"/>
  <c r="O3" i="18" s="1"/>
  <c r="N7" i="18"/>
  <c r="H5" i="18"/>
  <c r="N15" i="18"/>
  <c r="N14" i="18" s="1"/>
  <c r="H10" i="18"/>
  <c r="E84" i="16"/>
  <c r="E83" i="16"/>
  <c r="H76" i="14"/>
  <c r="E29" i="13"/>
  <c r="E25" i="13"/>
  <c r="E24" i="13"/>
  <c r="E23" i="13"/>
  <c r="E22" i="13"/>
  <c r="E21" i="13"/>
  <c r="E20" i="13"/>
  <c r="E19" i="13"/>
  <c r="E18" i="13"/>
  <c r="E17" i="13"/>
  <c r="E16" i="13"/>
  <c r="E27" i="13" s="1"/>
  <c r="E15" i="13"/>
  <c r="E14" i="13"/>
  <c r="E26" i="13" s="1"/>
  <c r="E9" i="13"/>
  <c r="E8" i="13"/>
  <c r="E7" i="13"/>
  <c r="E6" i="13"/>
  <c r="E5" i="13"/>
  <c r="E10" i="13" s="1"/>
  <c r="E11" i="13" l="1"/>
  <c r="E4" i="13" s="1"/>
  <c r="H3" i="18"/>
  <c r="I55" i="1" s="1"/>
  <c r="O15" i="18"/>
  <c r="O14" i="18" s="1"/>
  <c r="E2" i="15"/>
  <c r="E4" i="15" s="1"/>
  <c r="E13" i="13"/>
  <c r="E2" i="13" l="1"/>
  <c r="I53" i="1" s="1"/>
  <c r="I56" i="1"/>
  <c r="E11" i="17" l="1"/>
  <c r="E10" i="17"/>
  <c r="E9" i="17"/>
  <c r="E7" i="17"/>
  <c r="E6" i="17"/>
  <c r="E62" i="16"/>
  <c r="E43" i="16"/>
  <c r="G43" i="16"/>
  <c r="I43" i="16"/>
  <c r="E11" i="16"/>
  <c r="E16" i="16"/>
  <c r="K16" i="16" s="1"/>
  <c r="G16" i="16"/>
  <c r="I16" i="16"/>
  <c r="M16" i="16"/>
  <c r="O16" i="16"/>
  <c r="T16" i="16"/>
  <c r="E10" i="16"/>
  <c r="E12" i="16"/>
  <c r="E2" i="17" l="1"/>
  <c r="E8" i="17"/>
  <c r="E5" i="17"/>
  <c r="W86" i="16"/>
  <c r="E85" i="16"/>
  <c r="E82" i="16"/>
  <c r="E81" i="16"/>
  <c r="E80" i="16"/>
  <c r="E79" i="16"/>
  <c r="T78" i="16"/>
  <c r="O78" i="16"/>
  <c r="M78" i="16"/>
  <c r="I78" i="16"/>
  <c r="I77" i="16" s="1"/>
  <c r="G78" i="16"/>
  <c r="G77" i="16" s="1"/>
  <c r="E78" i="16"/>
  <c r="K78" i="16" s="1"/>
  <c r="T76" i="16"/>
  <c r="T75" i="16" s="1"/>
  <c r="O76" i="16"/>
  <c r="O75" i="16" s="1"/>
  <c r="M76" i="16"/>
  <c r="M75" i="16" s="1"/>
  <c r="I76" i="16"/>
  <c r="I75" i="16" s="1"/>
  <c r="G76" i="16"/>
  <c r="G75" i="16" s="1"/>
  <c r="T74" i="16"/>
  <c r="O74" i="16"/>
  <c r="M74" i="16"/>
  <c r="I74" i="16"/>
  <c r="G74" i="16"/>
  <c r="E74" i="16"/>
  <c r="K74" i="16" s="1"/>
  <c r="T73" i="16"/>
  <c r="O73" i="16"/>
  <c r="M73" i="16"/>
  <c r="I73" i="16"/>
  <c r="G73" i="16"/>
  <c r="E73" i="16"/>
  <c r="K73" i="16" s="1"/>
  <c r="T72" i="16"/>
  <c r="O72" i="16"/>
  <c r="M72" i="16"/>
  <c r="I72" i="16"/>
  <c r="G72" i="16"/>
  <c r="E72" i="16"/>
  <c r="K72" i="16" s="1"/>
  <c r="T71" i="16"/>
  <c r="O71" i="16"/>
  <c r="M71" i="16"/>
  <c r="I71" i="16"/>
  <c r="G71" i="16"/>
  <c r="E71" i="16"/>
  <c r="K71" i="16" s="1"/>
  <c r="T70" i="16"/>
  <c r="O70" i="16"/>
  <c r="M70" i="16"/>
  <c r="I70" i="16"/>
  <c r="G70" i="16"/>
  <c r="E70" i="16"/>
  <c r="K70" i="16" s="1"/>
  <c r="T68" i="16"/>
  <c r="O68" i="16"/>
  <c r="M68" i="16"/>
  <c r="I68" i="16"/>
  <c r="G68" i="16"/>
  <c r="E68" i="16"/>
  <c r="K68" i="16" s="1"/>
  <c r="T67" i="16"/>
  <c r="T66" i="16" s="1"/>
  <c r="O67" i="16"/>
  <c r="M67" i="16"/>
  <c r="I67" i="16"/>
  <c r="G67" i="16"/>
  <c r="E67" i="16"/>
  <c r="K67" i="16" s="1"/>
  <c r="T65" i="16"/>
  <c r="O65" i="16"/>
  <c r="O64" i="16" s="1"/>
  <c r="M65" i="16"/>
  <c r="M64" i="16" s="1"/>
  <c r="I65" i="16"/>
  <c r="I64" i="16" s="1"/>
  <c r="G65" i="16"/>
  <c r="G64" i="16" s="1"/>
  <c r="E65" i="16"/>
  <c r="K65" i="16" s="1"/>
  <c r="K64" i="16" s="1"/>
  <c r="T64" i="16"/>
  <c r="T63" i="16"/>
  <c r="O63" i="16"/>
  <c r="M63" i="16"/>
  <c r="I63" i="16"/>
  <c r="G63" i="16"/>
  <c r="T61" i="16"/>
  <c r="O61" i="16"/>
  <c r="M61" i="16"/>
  <c r="I61" i="16"/>
  <c r="G61" i="16"/>
  <c r="E61" i="16"/>
  <c r="E63" i="16" s="1"/>
  <c r="K63" i="16" s="1"/>
  <c r="T60" i="16"/>
  <c r="O60" i="16"/>
  <c r="M60" i="16"/>
  <c r="I60" i="16"/>
  <c r="G60" i="16"/>
  <c r="E60" i="16"/>
  <c r="K60" i="16" s="1"/>
  <c r="T59" i="16"/>
  <c r="O59" i="16"/>
  <c r="M59" i="16"/>
  <c r="I59" i="16"/>
  <c r="G59" i="16"/>
  <c r="E59" i="16"/>
  <c r="K59" i="16" s="1"/>
  <c r="T58" i="16"/>
  <c r="O58" i="16"/>
  <c r="M58" i="16"/>
  <c r="I58" i="16"/>
  <c r="G58" i="16"/>
  <c r="E58" i="16"/>
  <c r="K58" i="16" s="1"/>
  <c r="T56" i="16"/>
  <c r="O56" i="16"/>
  <c r="M56" i="16"/>
  <c r="I56" i="16"/>
  <c r="G56" i="16"/>
  <c r="E56" i="16"/>
  <c r="K56" i="16" s="1"/>
  <c r="T55" i="16"/>
  <c r="T54" i="16" s="1"/>
  <c r="O55" i="16"/>
  <c r="M55" i="16"/>
  <c r="I55" i="16"/>
  <c r="G55" i="16"/>
  <c r="E55" i="16"/>
  <c r="K55" i="16" s="1"/>
  <c r="T50" i="16"/>
  <c r="O50" i="16"/>
  <c r="M50" i="16"/>
  <c r="I50" i="16"/>
  <c r="G50" i="16"/>
  <c r="E50" i="16"/>
  <c r="T48" i="16"/>
  <c r="O48" i="16"/>
  <c r="M48" i="16"/>
  <c r="I48" i="16"/>
  <c r="G48" i="16"/>
  <c r="T47" i="16"/>
  <c r="O47" i="16"/>
  <c r="M47" i="16"/>
  <c r="I47" i="16"/>
  <c r="G47" i="16"/>
  <c r="E47" i="16"/>
  <c r="E48" i="16" s="1"/>
  <c r="K48" i="16" s="1"/>
  <c r="T46" i="16"/>
  <c r="O46" i="16"/>
  <c r="M46" i="16"/>
  <c r="I46" i="16"/>
  <c r="G46" i="16"/>
  <c r="E46" i="16"/>
  <c r="K46" i="16" s="1"/>
  <c r="T45" i="16"/>
  <c r="O45" i="16"/>
  <c r="M45" i="16"/>
  <c r="I45" i="16"/>
  <c r="G45" i="16"/>
  <c r="E45" i="16"/>
  <c r="K45" i="16" s="1"/>
  <c r="T44" i="16"/>
  <c r="O44" i="16"/>
  <c r="M44" i="16"/>
  <c r="I44" i="16"/>
  <c r="G44" i="16"/>
  <c r="E44" i="16"/>
  <c r="K44" i="16" s="1"/>
  <c r="T42" i="16"/>
  <c r="O42" i="16"/>
  <c r="M42" i="16"/>
  <c r="I42" i="16"/>
  <c r="G42" i="16"/>
  <c r="E42" i="16"/>
  <c r="K42" i="16" s="1"/>
  <c r="T41" i="16"/>
  <c r="O41" i="16"/>
  <c r="M41" i="16"/>
  <c r="I41" i="16"/>
  <c r="G41" i="16"/>
  <c r="E41" i="16"/>
  <c r="K41" i="16" s="1"/>
  <c r="T40" i="16"/>
  <c r="O40" i="16"/>
  <c r="M40" i="16"/>
  <c r="I40" i="16"/>
  <c r="G40" i="16"/>
  <c r="E40" i="16"/>
  <c r="T38" i="16"/>
  <c r="O38" i="16"/>
  <c r="M38" i="16"/>
  <c r="I38" i="16"/>
  <c r="G38" i="16"/>
  <c r="E38" i="16"/>
  <c r="K38" i="16" s="1"/>
  <c r="T36" i="16"/>
  <c r="O36" i="16"/>
  <c r="M36" i="16"/>
  <c r="I36" i="16"/>
  <c r="G36" i="16"/>
  <c r="E36" i="16"/>
  <c r="K36" i="16" s="1"/>
  <c r="T35" i="16"/>
  <c r="O35" i="16"/>
  <c r="M35" i="16"/>
  <c r="I35" i="16"/>
  <c r="G35" i="16"/>
  <c r="E35" i="16"/>
  <c r="K35" i="16" s="1"/>
  <c r="T31" i="16"/>
  <c r="O31" i="16"/>
  <c r="M31" i="16"/>
  <c r="I31" i="16"/>
  <c r="G31" i="16"/>
  <c r="E31" i="16"/>
  <c r="K31" i="16" s="1"/>
  <c r="T30" i="16"/>
  <c r="O30" i="16"/>
  <c r="M30" i="16"/>
  <c r="I30" i="16"/>
  <c r="G30" i="16"/>
  <c r="E30" i="16"/>
  <c r="K30" i="16" s="1"/>
  <c r="T29" i="16"/>
  <c r="O29" i="16"/>
  <c r="M29" i="16"/>
  <c r="I29" i="16"/>
  <c r="G29" i="16"/>
  <c r="E29" i="16"/>
  <c r="K29" i="16" s="1"/>
  <c r="T28" i="16"/>
  <c r="O28" i="16"/>
  <c r="M28" i="16"/>
  <c r="I28" i="16"/>
  <c r="G28" i="16"/>
  <c r="E28" i="16"/>
  <c r="K28" i="16" s="1"/>
  <c r="T27" i="16"/>
  <c r="O27" i="16"/>
  <c r="M27" i="16"/>
  <c r="I27" i="16"/>
  <c r="G27" i="16"/>
  <c r="E27" i="16"/>
  <c r="T25" i="16"/>
  <c r="T24" i="16" s="1"/>
  <c r="O25" i="16"/>
  <c r="O24" i="16" s="1"/>
  <c r="M25" i="16"/>
  <c r="M24" i="16" s="1"/>
  <c r="I25" i="16"/>
  <c r="I24" i="16" s="1"/>
  <c r="G25" i="16"/>
  <c r="G24" i="16" s="1"/>
  <c r="E25" i="16"/>
  <c r="K25" i="16" s="1"/>
  <c r="K24" i="16" s="1"/>
  <c r="T10" i="16"/>
  <c r="O10" i="16"/>
  <c r="M10" i="16"/>
  <c r="M9" i="16" s="1"/>
  <c r="I10" i="16"/>
  <c r="G10" i="16"/>
  <c r="K10" i="16"/>
  <c r="T23" i="16"/>
  <c r="O23" i="16"/>
  <c r="M23" i="16"/>
  <c r="I23" i="16"/>
  <c r="G23" i="16"/>
  <c r="E23" i="16"/>
  <c r="K23" i="16" s="1"/>
  <c r="T22" i="16"/>
  <c r="O22" i="16"/>
  <c r="M22" i="16"/>
  <c r="I22" i="16"/>
  <c r="G22" i="16"/>
  <c r="E22" i="16"/>
  <c r="K22" i="16" s="1"/>
  <c r="T20" i="16"/>
  <c r="T19" i="16" s="1"/>
  <c r="O20" i="16"/>
  <c r="O19" i="16" s="1"/>
  <c r="M20" i="16"/>
  <c r="M19" i="16" s="1"/>
  <c r="I20" i="16"/>
  <c r="I19" i="16" s="1"/>
  <c r="G20" i="16"/>
  <c r="G19" i="16" s="1"/>
  <c r="E20" i="16"/>
  <c r="E19" i="16" s="1"/>
  <c r="T18" i="16"/>
  <c r="T17" i="16" s="1"/>
  <c r="O18" i="16"/>
  <c r="O17" i="16" s="1"/>
  <c r="M18" i="16"/>
  <c r="M17" i="16" s="1"/>
  <c r="I18" i="16"/>
  <c r="I17" i="16" s="1"/>
  <c r="G18" i="16"/>
  <c r="G17" i="16" s="1"/>
  <c r="E18" i="16"/>
  <c r="K18" i="16" s="1"/>
  <c r="K17" i="16" s="1"/>
  <c r="T15" i="16"/>
  <c r="O15" i="16"/>
  <c r="M15" i="16"/>
  <c r="I15" i="16"/>
  <c r="G15" i="16"/>
  <c r="E15" i="16"/>
  <c r="K15" i="16" s="1"/>
  <c r="T14" i="16"/>
  <c r="O14" i="16"/>
  <c r="M14" i="16"/>
  <c r="I14" i="16"/>
  <c r="G14" i="16"/>
  <c r="E14" i="16"/>
  <c r="K14" i="16" s="1"/>
  <c r="H75" i="14"/>
  <c r="H74" i="14"/>
  <c r="H73" i="14"/>
  <c r="H72" i="14"/>
  <c r="H68" i="14"/>
  <c r="H67" i="14"/>
  <c r="H66" i="14"/>
  <c r="H63" i="14"/>
  <c r="H62" i="14"/>
  <c r="H61" i="14"/>
  <c r="H60" i="14"/>
  <c r="H59" i="14"/>
  <c r="H58" i="14"/>
  <c r="H57" i="14"/>
  <c r="H54" i="14"/>
  <c r="H51" i="14"/>
  <c r="H50" i="14"/>
  <c r="H49" i="14"/>
  <c r="H48" i="14"/>
  <c r="H47" i="14"/>
  <c r="H46" i="14"/>
  <c r="N40" i="14"/>
  <c r="O40" i="14" s="1"/>
  <c r="L40" i="14"/>
  <c r="J40" i="14"/>
  <c r="H40" i="14"/>
  <c r="N39" i="14"/>
  <c r="O39" i="14" s="1"/>
  <c r="O38" i="14" s="1"/>
  <c r="L39" i="14"/>
  <c r="L38" i="14" s="1"/>
  <c r="J39" i="14"/>
  <c r="J38" i="14" s="1"/>
  <c r="H39" i="14"/>
  <c r="H38" i="14"/>
  <c r="H37" i="14"/>
  <c r="H36" i="14"/>
  <c r="N34" i="14"/>
  <c r="O34" i="14" s="1"/>
  <c r="L34" i="14"/>
  <c r="J34" i="14"/>
  <c r="N33" i="14"/>
  <c r="O33" i="14" s="1"/>
  <c r="L33" i="14"/>
  <c r="J33" i="14"/>
  <c r="H33" i="14"/>
  <c r="N32" i="14"/>
  <c r="O32" i="14" s="1"/>
  <c r="L32" i="14"/>
  <c r="J32" i="14"/>
  <c r="H32" i="14"/>
  <c r="H31" i="14"/>
  <c r="L30" i="14"/>
  <c r="H30" i="14"/>
  <c r="L29" i="14"/>
  <c r="H29" i="14"/>
  <c r="N28" i="14"/>
  <c r="O28" i="14" s="1"/>
  <c r="L28" i="14"/>
  <c r="J28" i="14"/>
  <c r="H28" i="14"/>
  <c r="N27" i="14"/>
  <c r="O27" i="14" s="1"/>
  <c r="L27" i="14"/>
  <c r="J27" i="14"/>
  <c r="N26" i="14"/>
  <c r="O26" i="14" s="1"/>
  <c r="L26" i="14"/>
  <c r="J26" i="14"/>
  <c r="N25" i="14"/>
  <c r="O25" i="14" s="1"/>
  <c r="O23" i="14" s="1"/>
  <c r="L25" i="14"/>
  <c r="L23" i="14" s="1"/>
  <c r="J25" i="14"/>
  <c r="J23" i="14" s="1"/>
  <c r="H25" i="14"/>
  <c r="H24" i="14"/>
  <c r="H23" i="14"/>
  <c r="H19" i="14"/>
  <c r="H18" i="14"/>
  <c r="H17" i="14"/>
  <c r="L16" i="14"/>
  <c r="J16" i="14"/>
  <c r="H16" i="14"/>
  <c r="L15" i="14"/>
  <c r="J15" i="14"/>
  <c r="H15" i="14"/>
  <c r="H14" i="14"/>
  <c r="N16" i="14" s="1"/>
  <c r="H13" i="14"/>
  <c r="N15" i="14" s="1"/>
  <c r="H12" i="14"/>
  <c r="N11" i="14"/>
  <c r="O11" i="14" s="1"/>
  <c r="O7" i="14" s="1"/>
  <c r="L11" i="14"/>
  <c r="J11" i="14"/>
  <c r="J7" i="14" s="1"/>
  <c r="H8" i="14"/>
  <c r="L7" i="14"/>
  <c r="H7" i="14"/>
  <c r="N5" i="14"/>
  <c r="O5" i="14" s="1"/>
  <c r="O4" i="14" s="1"/>
  <c r="O3" i="14" s="1"/>
  <c r="L5" i="14"/>
  <c r="L4" i="14" s="1"/>
  <c r="L3" i="14" s="1"/>
  <c r="J5" i="14"/>
  <c r="J4" i="14" s="1"/>
  <c r="J3" i="14" s="1"/>
  <c r="G54" i="16" l="1"/>
  <c r="G66" i="16"/>
  <c r="E1" i="17"/>
  <c r="I57" i="1" s="1"/>
  <c r="K50" i="16"/>
  <c r="E49" i="16"/>
  <c r="L14" i="14"/>
  <c r="M54" i="16"/>
  <c r="T21" i="16"/>
  <c r="K54" i="16"/>
  <c r="O54" i="16"/>
  <c r="K66" i="16"/>
  <c r="O66" i="16"/>
  <c r="E76" i="16"/>
  <c r="K76" i="16" s="1"/>
  <c r="K75" i="16" s="1"/>
  <c r="H5" i="14"/>
  <c r="H10" i="14"/>
  <c r="N38" i="14"/>
  <c r="J14" i="14"/>
  <c r="N23" i="14"/>
  <c r="N7" i="14"/>
  <c r="M66" i="16"/>
  <c r="E64" i="16"/>
  <c r="E9" i="16"/>
  <c r="O39" i="16"/>
  <c r="G57" i="16"/>
  <c r="K61" i="16"/>
  <c r="K57" i="16" s="1"/>
  <c r="G49" i="16"/>
  <c r="M69" i="16"/>
  <c r="T57" i="16"/>
  <c r="O9" i="16"/>
  <c r="O26" i="16"/>
  <c r="T37" i="16"/>
  <c r="T49" i="16"/>
  <c r="I66" i="16"/>
  <c r="I69" i="16"/>
  <c r="T39" i="16"/>
  <c r="K47" i="16"/>
  <c r="O13" i="16"/>
  <c r="K77" i="16"/>
  <c r="T77" i="16"/>
  <c r="O77" i="16"/>
  <c r="M77" i="16"/>
  <c r="G69" i="16"/>
  <c r="T69" i="16"/>
  <c r="O69" i="16"/>
  <c r="E66" i="16"/>
  <c r="O57" i="16"/>
  <c r="M57" i="16"/>
  <c r="I57" i="16"/>
  <c r="E54" i="16"/>
  <c r="I54" i="16"/>
  <c r="O49" i="16"/>
  <c r="M49" i="16"/>
  <c r="I49" i="16"/>
  <c r="M39" i="16"/>
  <c r="I39" i="16"/>
  <c r="G39" i="16"/>
  <c r="K37" i="16"/>
  <c r="G37" i="16"/>
  <c r="O37" i="16"/>
  <c r="E37" i="16"/>
  <c r="M37" i="16"/>
  <c r="I37" i="16"/>
  <c r="T26" i="16"/>
  <c r="M26" i="16"/>
  <c r="I26" i="16"/>
  <c r="G26" i="16"/>
  <c r="E26" i="16"/>
  <c r="I9" i="16"/>
  <c r="G9" i="16"/>
  <c r="K9" i="16"/>
  <c r="T9" i="16"/>
  <c r="I21" i="16"/>
  <c r="O21" i="16"/>
  <c r="M21" i="16"/>
  <c r="G21" i="16"/>
  <c r="G13" i="16"/>
  <c r="T13" i="16"/>
  <c r="M13" i="16"/>
  <c r="I13" i="16"/>
  <c r="E39" i="16"/>
  <c r="K13" i="16"/>
  <c r="K69" i="16"/>
  <c r="K21" i="16"/>
  <c r="E17" i="16"/>
  <c r="K20" i="16"/>
  <c r="K19" i="16" s="1"/>
  <c r="K27" i="16"/>
  <c r="K26" i="16" s="1"/>
  <c r="K40" i="16"/>
  <c r="E57" i="16"/>
  <c r="E77" i="16"/>
  <c r="E13" i="16"/>
  <c r="E21" i="16"/>
  <c r="E24" i="16"/>
  <c r="E69" i="16"/>
  <c r="O15" i="14"/>
  <c r="N14" i="14"/>
  <c r="N4" i="14"/>
  <c r="N3" i="14" s="1"/>
  <c r="O16" i="14"/>
  <c r="E75" i="16" l="1"/>
  <c r="E86" i="16" s="1"/>
  <c r="H3" i="14"/>
  <c r="I54" i="1" s="1"/>
  <c r="K39" i="16"/>
  <c r="K49" i="16"/>
  <c r="O14" i="14"/>
  <c r="X86" i="16" l="1"/>
  <c r="I52" i="1"/>
  <c r="G39" i="1" l="1"/>
  <c r="G42" i="1" s="1"/>
  <c r="I20" i="1"/>
  <c r="AZ46" i="1"/>
  <c r="AZ45" i="1"/>
  <c r="G41" i="1" l="1"/>
  <c r="I16" i="1"/>
  <c r="G40" i="1"/>
  <c r="I19" i="1"/>
  <c r="H39" i="1"/>
  <c r="H42" i="1" s="1"/>
  <c r="I17" i="1"/>
  <c r="I18" i="1"/>
  <c r="J28" i="1"/>
  <c r="J26" i="1"/>
  <c r="G38" i="1"/>
  <c r="J23" i="1"/>
  <c r="J24" i="1"/>
  <c r="J25" i="1"/>
  <c r="J27" i="1"/>
  <c r="E24" i="1"/>
  <c r="E26" i="1"/>
  <c r="H40" i="1" l="1"/>
  <c r="I40" i="1" s="1"/>
  <c r="H41" i="1"/>
  <c r="I41" i="1" s="1"/>
  <c r="I58" i="1"/>
  <c r="I21" i="1"/>
  <c r="I39" i="1"/>
  <c r="I42" i="1" s="1"/>
  <c r="J39" i="1" s="1"/>
  <c r="J42" i="1" s="1"/>
  <c r="G28" i="1"/>
  <c r="G25" i="1" l="1"/>
  <c r="A25" i="1" s="1"/>
  <c r="A26" i="1" s="1"/>
  <c r="J57" i="1"/>
  <c r="J56" i="1"/>
  <c r="J52" i="1"/>
  <c r="J53" i="1"/>
  <c r="J54" i="1"/>
  <c r="J55" i="1"/>
  <c r="J41" i="1"/>
  <c r="J40" i="1"/>
  <c r="A23" i="1"/>
  <c r="G26" i="1" l="1"/>
  <c r="J58" i="1"/>
  <c r="G24" i="1"/>
  <c r="A24" i="1"/>
  <c r="A27" i="1" l="1"/>
  <c r="G29" i="1" s="1"/>
  <c r="G27" i="1" s="1"/>
  <c r="A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Tibitanzl</author>
  </authors>
  <commentList>
    <comment ref="Q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R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<sst xmlns="http://schemas.openxmlformats.org/spreadsheetml/2006/main" count="789" uniqueCount="348">
  <si>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</si>
  <si>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</si>
  <si>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</si>
  <si>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</si>
  <si>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</si>
  <si>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</si>
  <si>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</si>
  <si>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</si>
  <si>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</si>
  <si>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</si>
  <si>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</si>
  <si>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</si>
  <si>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</si>
  <si>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</si>
  <si>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</si>
  <si>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</si>
  <si>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</si>
  <si>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</si>
  <si>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</si>
  <si>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</si>
  <si>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</si>
  <si>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</si>
  <si>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</si>
  <si>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</si>
  <si>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</si>
  <si>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</si>
  <si>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</si>
  <si>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</si>
  <si>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</si>
  <si>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</si>
  <si>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</si>
  <si>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</si>
  <si>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</si>
  <si>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</si>
  <si>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</si>
  <si>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</si>
  <si>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</si>
  <si>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</si>
  <si>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</si>
  <si>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</si>
  <si>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</si>
  <si>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01</t>
  </si>
  <si>
    <t>Rodinný dům na pozemcích č.parc. st.102, 469/4, 507, v k.ú. Třebotov</t>
  </si>
  <si>
    <t>Rodinný dům v k.ú. Třebotov</t>
  </si>
  <si>
    <t>Objekt:</t>
  </si>
  <si>
    <t>Rozpočet:</t>
  </si>
  <si>
    <t>Stavba</t>
  </si>
  <si>
    <t>Celkem za stavbu</t>
  </si>
  <si>
    <t>CZK</t>
  </si>
  <si>
    <t>Poznámky:</t>
  </si>
  <si>
    <t>Případné obchodní názvy výrobků v rozpočtu pouze ilustrují technické a bezpečnostní vlastnosti výrobku, použity mohou být výrobky se stejnými parametry.</t>
  </si>
  <si>
    <t>Rekapitulace dílů</t>
  </si>
  <si>
    <t>Typ dílu</t>
  </si>
  <si>
    <t>1</t>
  </si>
  <si>
    <t>2</t>
  </si>
  <si>
    <t>3</t>
  </si>
  <si>
    <t>Svislé a kompletní konstrukce</t>
  </si>
  <si>
    <t>4</t>
  </si>
  <si>
    <t>61</t>
  </si>
  <si>
    <t>Úpravy povrchů vnitřní</t>
  </si>
  <si>
    <t>Podlahy a podlahové konstrukce</t>
  </si>
  <si>
    <t>64</t>
  </si>
  <si>
    <t>Výplně otvorů</t>
  </si>
  <si>
    <t>Staveništní přesun hmot</t>
  </si>
  <si>
    <t>Konstrukce truhlářské</t>
  </si>
  <si>
    <t>Konstrukce zámečnické</t>
  </si>
  <si>
    <t>Podlahy z dlaždic a obklady</t>
  </si>
  <si>
    <t>Podlahy povlakové</t>
  </si>
  <si>
    <t>Nátěry</t>
  </si>
  <si>
    <t>Malby</t>
  </si>
  <si>
    <t>Elektromontáže</t>
  </si>
  <si>
    <t>VN</t>
  </si>
  <si>
    <t>ON</t>
  </si>
  <si>
    <t>#TypZaznamu#</t>
  </si>
  <si>
    <t>STA</t>
  </si>
  <si>
    <t>OBJ</t>
  </si>
  <si>
    <t>ROZ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</si>
  <si>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</si>
  <si>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</si>
  <si>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</si>
  <si>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</si>
  <si>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</si>
  <si>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</si>
  <si>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</si>
  <si>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</si>
  <si>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</si>
  <si>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</si>
  <si>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</si>
  <si>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</si>
  <si>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</si>
  <si>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</si>
  <si>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</si>
  <si>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</si>
  <si>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</si>
  <si>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</si>
  <si>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</si>
  <si>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DIL</t>
  </si>
  <si>
    <t>RTS 20/ II</t>
  </si>
  <si>
    <t>Práce</t>
  </si>
  <si>
    <t>POL1_</t>
  </si>
  <si>
    <t>VV</t>
  </si>
  <si>
    <t>m2</t>
  </si>
  <si>
    <t>t</t>
  </si>
  <si>
    <t>Vlastní</t>
  </si>
  <si>
    <t>m</t>
  </si>
  <si>
    <t>kus</t>
  </si>
  <si>
    <t>kpl</t>
  </si>
  <si>
    <t>Indiv</t>
  </si>
  <si>
    <t>SPCM</t>
  </si>
  <si>
    <t>Specifikace</t>
  </si>
  <si>
    <t>POL3_</t>
  </si>
  <si>
    <t>Přesun hmot</t>
  </si>
  <si>
    <t>POL7_</t>
  </si>
  <si>
    <t>Přesun hmot pro podlahy z dlaždic, výšky do 6 m</t>
  </si>
  <si>
    <t>VRN</t>
  </si>
  <si>
    <t>POL99_2</t>
  </si>
  <si>
    <t>Zařízení staveniště</t>
  </si>
  <si>
    <t>SUM</t>
  </si>
  <si>
    <t>POPUZIV</t>
  </si>
  <si>
    <t>END</t>
  </si>
  <si>
    <t>Poř.</t>
  </si>
  <si>
    <t>Popis</t>
  </si>
  <si>
    <t>Výměra</t>
  </si>
  <si>
    <t>Jedn. Cena</t>
  </si>
  <si>
    <t>Cena</t>
  </si>
  <si>
    <t>Jedn. hmotn.</t>
  </si>
  <si>
    <t>Hmotnost</t>
  </si>
  <si>
    <t>Jedn. suť</t>
  </si>
  <si>
    <t>Suť</t>
  </si>
  <si>
    <t>Sazba DPH</t>
  </si>
  <si>
    <t>SO 01</t>
  </si>
  <si>
    <t xml:space="preserve">Elektroinstalace </t>
  </si>
  <si>
    <t>SO 01/001</t>
  </si>
  <si>
    <t>Vysekání rýh v dlažbě betonové nebo jiné monolitické hl do 50 mm š do 100 mm</t>
  </si>
  <si>
    <t xml:space="preserve">Dodávky 
</t>
  </si>
  <si>
    <t>ROZVADĚČ</t>
  </si>
  <si>
    <t>SO 01/006</t>
  </si>
  <si>
    <t>ks</t>
  </si>
  <si>
    <t>Nepředvídané práce na rozvaděči</t>
  </si>
  <si>
    <t>hod</t>
  </si>
  <si>
    <t>KABEL SILOVÝ,IZOLACE PVC</t>
  </si>
  <si>
    <t>CXKE-R-J 3x2.5 mm2, B2cas1d0a1</t>
  </si>
  <si>
    <t>CXKE-R-J  5x2.5 mm2, B2cas1d0a1</t>
  </si>
  <si>
    <t>SO 01/009</t>
  </si>
  <si>
    <t>CXKE-R-J  3x1.5 mm2, B2cas1d0a1</t>
  </si>
  <si>
    <t>CXKE-R-J  5x1.5 mm2, B2cas1d0a1</t>
  </si>
  <si>
    <t>CXKE-R-O  3x1.5 mm2, B2cas1d0a1</t>
  </si>
  <si>
    <t>CXKE-R-J  5x4 mm2, B2cas1d0a1</t>
  </si>
  <si>
    <t>CXKE-R-J  5x16 mm2, B2cas1d0a1</t>
  </si>
  <si>
    <t>CYSY 2x1.5</t>
  </si>
  <si>
    <t>VODIČ JEDNOŽILOVÝ, IZOLACE PVC</t>
  </si>
  <si>
    <t>SO 01/771</t>
  </si>
  <si>
    <t>CY 4 mm2</t>
  </si>
  <si>
    <t>CY 6 mm2</t>
  </si>
  <si>
    <t>CY 10 mm2</t>
  </si>
  <si>
    <t>ZÁSUVKY</t>
  </si>
  <si>
    <t>zásuvka Tango bílá, hnědá jednonásobná komplet</t>
  </si>
  <si>
    <t>zásuvka IP44 bílá</t>
  </si>
  <si>
    <t>zásuvka s přepět. ochranou Tango bílá</t>
  </si>
  <si>
    <t>zásuvka datová komplet</t>
  </si>
  <si>
    <t>key stone RJ45 cat6e</t>
  </si>
  <si>
    <t>konektor RJ45 cat6</t>
  </si>
  <si>
    <t>SPÍNAČE</t>
  </si>
  <si>
    <t>spínač Tango bílá č.1 komplet</t>
  </si>
  <si>
    <t>spínač Tango bílá č.3 komplet</t>
  </si>
  <si>
    <t>SO 01/783</t>
  </si>
  <si>
    <t>tlačítko zvonek</t>
  </si>
  <si>
    <t>Total Stop, Central Stop</t>
  </si>
  <si>
    <t>Doběh</t>
  </si>
  <si>
    <t>SVÍTIDLA vrátane montáže</t>
  </si>
  <si>
    <t>ELEKTROINSTALAČNÍ KRABICE PŘÍSTROJOVÉ</t>
  </si>
  <si>
    <t>1.nás do SDK</t>
  </si>
  <si>
    <t>krabice univerzální spojovací na povrch</t>
  </si>
  <si>
    <t>krabice jednonásobná na povrch</t>
  </si>
  <si>
    <t>krytka PK</t>
  </si>
  <si>
    <t>roh vnější, vnitřní 40x40</t>
  </si>
  <si>
    <t>koncovka 40x40</t>
  </si>
  <si>
    <t>SVORKOVNICE KRABICOVÁ WAGO</t>
  </si>
  <si>
    <t>273-105 3x1-2,5mm2 (2,3,4,5,8)</t>
  </si>
  <si>
    <t>TRUBKY A LIŠTY</t>
  </si>
  <si>
    <t>trubka ohebná 16mm</t>
  </si>
  <si>
    <t>trubka ohebná 30mm</t>
  </si>
  <si>
    <t>lišta 40x40, 24x22</t>
  </si>
  <si>
    <t>parapetní kanál 110x70</t>
  </si>
  <si>
    <t>žlab kabelový 50x50</t>
  </si>
  <si>
    <t>žlab kabelový 150x50</t>
  </si>
  <si>
    <t>montážní materiál pro žlab kabelový</t>
  </si>
  <si>
    <t>PŘÍCHYTKY</t>
  </si>
  <si>
    <t>příchytka univerzální</t>
  </si>
  <si>
    <t>páska vázací</t>
  </si>
  <si>
    <t xml:space="preserve">trapézový držák </t>
  </si>
  <si>
    <t>OSTATNÍ</t>
  </si>
  <si>
    <t>Montážní a ostatní materiál</t>
  </si>
  <si>
    <t>Revize</t>
  </si>
  <si>
    <t>Doprava + ubytování</t>
  </si>
  <si>
    <t>kpl.</t>
  </si>
  <si>
    <t>Lešení, plošiny</t>
  </si>
  <si>
    <t>den</t>
  </si>
  <si>
    <t>Super zoo-stavební úpravy OC</t>
  </si>
  <si>
    <t>RTS 21/ I</t>
  </si>
  <si>
    <t>Podhled sádrokartonový na zavěšenou ocel. konstr. desky standard tl. 12,5 mm, bez izolace</t>
  </si>
  <si>
    <t>HZS sdádrokartony,drobné SDK úpravy kcí</t>
  </si>
  <si>
    <t>HZS</t>
  </si>
  <si>
    <t>POL10_</t>
  </si>
  <si>
    <t>RTS 14/ II</t>
  </si>
  <si>
    <t>HZS zednické práce,opravy zdiva,omítek</t>
  </si>
  <si>
    <t>Osazení zárubně do sádrokarton. příčky tl. 125 mm</t>
  </si>
  <si>
    <t>Zárubeň ocelová  800x1970 do SDK</t>
  </si>
  <si>
    <t>Bourání konstrukcí</t>
  </si>
  <si>
    <t>Přesun hmot pro opravy a údržbu do výšky 6 m</t>
  </si>
  <si>
    <t>Montáž dveří do zárubně,otevíravých 1kř.do 0,8 m</t>
  </si>
  <si>
    <t>Montáž kuchyňských linek dřevěných linek š.do 1,8m</t>
  </si>
  <si>
    <t>Dveře dřevěné,vnitřní jednokř.800/1970,CPL</t>
  </si>
  <si>
    <t xml:space="preserve">Zámek vložkový </t>
  </si>
  <si>
    <t>Linka kuchyňská atypická 1150mm,T5</t>
  </si>
  <si>
    <t>soubor</t>
  </si>
  <si>
    <t>Provedení penetrace podkladu pod dlažby</t>
  </si>
  <si>
    <t>Montáž podlahových lišt přechodových</t>
  </si>
  <si>
    <t>Obklad soklíků rovných do tmele výšky do 100 mm</t>
  </si>
  <si>
    <t>Kladení dlažby keramické do TM, vel. do 400x400 mm</t>
  </si>
  <si>
    <t>Řezání dlaždic keramických pro soklíky</t>
  </si>
  <si>
    <t>Lišta přechodová Al 30/F vrtaná l=93 cm stříbro š 30 mm</t>
  </si>
  <si>
    <t>Dlažba  dle objednatele(cena do rozpočtu 400,-)</t>
  </si>
  <si>
    <t>Podlahy ze syntetických hmot</t>
  </si>
  <si>
    <t>Vyrovnání podlah, samonivel. hmota tl.5 mm</t>
  </si>
  <si>
    <t>Přesun hmot pro podlahy syntetické, výšky do 6 m</t>
  </si>
  <si>
    <t>Obklady keramické</t>
  </si>
  <si>
    <t>Penetrace podkladu pod obklady</t>
  </si>
  <si>
    <t>Montáž obkladů stěn, porovin.,tmel, nad 20x25 cm,vč.lišt</t>
  </si>
  <si>
    <t>Příplatek za spárovací vodotěsnou hmotu - plošně tmel silikonový - Lukopren</t>
  </si>
  <si>
    <t>Obkládačka dle objednatele(cena do rozpočtu 280,-)</t>
  </si>
  <si>
    <t>Přesun hmot pro obklady keramické, výšky do 6 m</t>
  </si>
  <si>
    <t>Penetrace podkladu barvou  vápenná, 1 x</t>
  </si>
  <si>
    <t>Malba vápenná , bílá, bez penetrace, 2 x</t>
  </si>
  <si>
    <t>Přesuny suti a vybouraných hmot</t>
  </si>
  <si>
    <t>Vodorovná doprava suti po suchu do 1 km</t>
  </si>
  <si>
    <t>Přesun suti</t>
  </si>
  <si>
    <t>POL8_</t>
  </si>
  <si>
    <t>Příplatek za dopravu suti po suchu za další 1 km</t>
  </si>
  <si>
    <t>Nakládání suti na dopravní prostředky - komunikace</t>
  </si>
  <si>
    <t>Poplatek za skládku suti - sádrokartonové desky</t>
  </si>
  <si>
    <t>Uložení suti na skládku bez zhutnění</t>
  </si>
  <si>
    <t>D+M hasicí přístroje</t>
  </si>
  <si>
    <t>D+M Topný žebřík + příslušenství</t>
  </si>
  <si>
    <t>Demontáž světel, zásuvek a vypínačů</t>
  </si>
  <si>
    <t>Demontáž dlažby vč. Soklů + obklady WC</t>
  </si>
  <si>
    <t>Předstěna SDK,tl.115mm,oc.kce CW,1x RB 12,5mm</t>
  </si>
  <si>
    <t>bm</t>
  </si>
  <si>
    <t>Revize přívody</t>
  </si>
  <si>
    <t>ESLB</t>
  </si>
  <si>
    <t>Bourání stávající recepce</t>
  </si>
  <si>
    <t>Demontáž stávajících skříněk v zázemí</t>
  </si>
  <si>
    <t>Demontáž stávající podlahové krytiny</t>
  </si>
  <si>
    <t>Montáž recepčního pultu</t>
  </si>
  <si>
    <t>Recepční pult vyroben dle požadavku klienta</t>
  </si>
  <si>
    <t>Silikonování obkladů</t>
  </si>
  <si>
    <t>Silikonování spoje sokl vs podlaha</t>
  </si>
  <si>
    <t>Vedlejší rozpočtové náklady</t>
  </si>
  <si>
    <t>Průzkumné, geodetické a projektové práce</t>
  </si>
  <si>
    <t>Dokumentace skutečného provedení stavby</t>
  </si>
  <si>
    <t>Inženýrská činnost</t>
  </si>
  <si>
    <t>Koordinátor BOZP + plán BOZP</t>
  </si>
  <si>
    <t>Měření - osvětlení, hluk apod.</t>
  </si>
  <si>
    <t>Územní a provozní vlivy</t>
  </si>
  <si>
    <t>Práce v noci + přesuny + návoz materiálu</t>
  </si>
  <si>
    <t>Požární hlídky, ostraha</t>
  </si>
  <si>
    <t>Materiál</t>
  </si>
  <si>
    <t>Celkem bez DPH</t>
  </si>
  <si>
    <t>typ</t>
  </si>
  <si>
    <t>popis</t>
  </si>
  <si>
    <t>množství</t>
  </si>
  <si>
    <t>m.j.</t>
  </si>
  <si>
    <t>materiál</t>
  </si>
  <si>
    <t>materiál celk.</t>
  </si>
  <si>
    <t>práce</t>
  </si>
  <si>
    <t>práce celk.</t>
  </si>
  <si>
    <t>celkem</t>
  </si>
  <si>
    <t>EPS</t>
  </si>
  <si>
    <t xml:space="preserve">Optickokouřový hlásič </t>
  </si>
  <si>
    <t xml:space="preserve">Sokl hlásice do podhledu pro hlasiče serie IQ8Quad </t>
  </si>
  <si>
    <t>Kabel 1x2x0,8 Lg,  kabel požárního hlásiče, červený</t>
  </si>
  <si>
    <t>Ukončení kabelu do 4x1 mm2</t>
  </si>
  <si>
    <t>Úchytka pro svazky kabelů s požární odolností , vč. hmoždinky a šroubu</t>
  </si>
  <si>
    <t>Elektroinstalační trubka</t>
  </si>
  <si>
    <t>Příslušenství trubky (příchytky, odbočky, hmoždinky a šrouby)</t>
  </si>
  <si>
    <t>Drobný materiál</t>
  </si>
  <si>
    <t>Doprogramování ústředny EPS</t>
  </si>
  <si>
    <t>Koordinace vazeb EPS na stavbě</t>
  </si>
  <si>
    <t>Zkouška provozuschopnosti</t>
  </si>
  <si>
    <t>společné</t>
  </si>
  <si>
    <t>komplexní zkouška</t>
  </si>
  <si>
    <t>výchozí revize</t>
  </si>
  <si>
    <t>Dokumentace skutečného provedení</t>
  </si>
  <si>
    <t>doprava</t>
  </si>
  <si>
    <t>Cena celkem [CZK]</t>
  </si>
  <si>
    <t>Práce a dodávky PSV</t>
  </si>
  <si>
    <t>Zdravotechnika - vnitřní kanalizace</t>
  </si>
  <si>
    <t>Potrubí kanalizační z PP odpadní DN 75</t>
  </si>
  <si>
    <t>Potrubí kanalizační z PP připojovací DN 50</t>
  </si>
  <si>
    <t>Vyvedení a upevnění odpadních výpustek DN 40</t>
  </si>
  <si>
    <t>Vyvedení a upevnění odpadních výpustek DN 70</t>
  </si>
  <si>
    <t>Zkouška těsnosti potrubí kanalizace vodou do DN 125</t>
  </si>
  <si>
    <t>Přesun hmot procentní pro vnitřní kanalizace v objektech v do 36 m</t>
  </si>
  <si>
    <t>Příplatek k přesunu hmot procentní 721 za zvětšený přesun do 100 m</t>
  </si>
  <si>
    <t>Zdravotechnika - vnitřní vodovod</t>
  </si>
  <si>
    <t>Potrubí vodovodní plastové PPR svar polyfuze PN 20 D 20 x 3,4 mm</t>
  </si>
  <si>
    <t>Potrubí vodovodní plastové PPR svar polyfuze PN 25 D 25 x 4,2 mm</t>
  </si>
  <si>
    <t>Ochrana vodovodního potrubí přilepenými tepelně izolačními trubicemi z PE tl do 10 mm DN do 22 mm</t>
  </si>
  <si>
    <t>Ochrana vodovodního potrubí přilepenými tepelně izolačními trubicemi z PE tl do 10 mm DN do 42 mm</t>
  </si>
  <si>
    <t>Vyvedení a upevnění výpustku do DN 25</t>
  </si>
  <si>
    <t>Nástěnka závitová plastová PPR PN 20 DN 20 x G 1/2</t>
  </si>
  <si>
    <t>ventil rohový kulový s filtrem IVAR 1/2" x 1/2"</t>
  </si>
  <si>
    <t>Montáž armatur vodovodních se dvěma závity G 2</t>
  </si>
  <si>
    <t>Kohout kulový plastový PPR DN 20</t>
  </si>
  <si>
    <t>Kohout kulový plastový PPR DN 25</t>
  </si>
  <si>
    <t>Zkouška těsnosti vodovodního potrubí závitového do DN 50</t>
  </si>
  <si>
    <t>Proplach a dezinfekce vodovodního potrubí do DN 80</t>
  </si>
  <si>
    <t>Přesun hmot procentní pro vnitřní vodovod v objektech v do 36 m</t>
  </si>
  <si>
    <t>Příplatek k přesunu hmot procentní 722 za zvětšený přesun do 100 m</t>
  </si>
  <si>
    <t>Zdravotechnika - ostatní</t>
  </si>
  <si>
    <t>Stavební přípomoce</t>
  </si>
  <si>
    <t>Rozvaděč R1 úprava</t>
  </si>
  <si>
    <t>Zapojení recepce</t>
  </si>
  <si>
    <t>Demontáž televize</t>
  </si>
  <si>
    <t>Osazení televize</t>
  </si>
  <si>
    <t>Přesun ústředny EPS</t>
  </si>
  <si>
    <t>montáž světel</t>
  </si>
  <si>
    <t>dodávka světel</t>
  </si>
  <si>
    <t>Kabel Cat 6 UTP PVC</t>
  </si>
  <si>
    <t>Patch kbel CAT 5 E UTP 1m OEM</t>
  </si>
  <si>
    <t>Patch kabel cat 5e UTP 2m OEM</t>
  </si>
  <si>
    <t>ochranná hadice FX 32 šedá PVC</t>
  </si>
  <si>
    <t>ochranná hadice FX 20 šdá PVC</t>
  </si>
  <si>
    <t>Doprava</t>
  </si>
  <si>
    <t>Slaboproud</t>
  </si>
  <si>
    <t>AST</t>
  </si>
  <si>
    <t>ZTI</t>
  </si>
  <si>
    <t>ESIL</t>
  </si>
  <si>
    <t>Montáž šatních skříněk</t>
  </si>
  <si>
    <t>Lavička 1100mm</t>
  </si>
  <si>
    <t>Šatní skříňky 800/1800mm</t>
  </si>
  <si>
    <t>Lepení koberce</t>
  </si>
  <si>
    <t>Koberec dle výběru klienta</t>
  </si>
  <si>
    <t>Lepení soklíku koberce v 100m</t>
  </si>
  <si>
    <t>Nařezání soklu koberce</t>
  </si>
  <si>
    <t>Připomínky</t>
  </si>
  <si>
    <t>Ve všech listech tohoto souboru můžete měnit pouze buňky s modrým pozadím.</t>
  </si>
  <si>
    <t xml:space="preserve">Sádrokartonová deska WHITE 12,5 GKB 1250x2500x12,5 mm stavební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</si>
</sst>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.00000"/>
    <numFmt numFmtId="165" formatCode="_-* #,##0.00\ [$Kč-405]_-;\-* #,##0.00\ [$Kč-405]_-;_-* &quot;-&quot;??\ [$Kč-405]_-;_-@_-"/>
    <numFmt numFmtId="166" formatCode="_(#,##0.000_);[Red]\-\ #,##0.000_);&quot;–&quot;??;_(@_)"/>
    <numFmt numFmtId="167" formatCode="_(#,##0_);[Red]\-\ #,##0_);&quot;–&quot;??;_(@_)"/>
    <numFmt numFmtId="168" formatCode="#,##0.000"/>
    <numFmt numFmtId="169" formatCode="#,##0.00\ &quot;Kč&quot;"/>
    <numFmt numFmtId="170" formatCode="#,##0\ &quot;Kč&quot;"/>
  </numFmts>
  <fonts count="4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8"/>
      <color rgb="FFFF0000"/>
      <name val="Arial CE"/>
      <charset val="238"/>
    </font>
    <font>
      <sz val="9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CE"/>
      <charset val="238"/>
    </font>
    <font>
      <i/>
      <sz val="8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0070C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Tahoma"/>
      <family val="2"/>
    </font>
    <font>
      <sz val="10"/>
      <color theme="1"/>
      <name val="Tahoma"/>
      <family val="2"/>
      <charset val="238"/>
    </font>
    <font>
      <b/>
      <sz val="10"/>
      <color rgb="FF960000"/>
      <name val="Arial CE"/>
      <charset val="238"/>
    </font>
    <font>
      <sz val="10"/>
      <color rgb="FF003366"/>
      <name val="Arial CE"/>
      <charset val="238"/>
    </font>
    <font>
      <i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DB303B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9" fillId="0" borderId="0"/>
    <xf numFmtId="0" fontId="1" fillId="0" borderId="0"/>
    <xf numFmtId="0" fontId="29" fillId="0" borderId="0"/>
  </cellStyleXfs>
  <cellXfs count="426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4" borderId="6" xfId="0" applyFont="1" applyFill="1" applyBorder="1" applyAlignment="1" applyProtection="1">
      <alignment horizontal="left" vertical="center" wrapText="1"/>
      <protection locked="0"/>
    </xf>
    <xf numFmtId="4" fontId="18" fillId="4" borderId="0" xfId="0" applyNumberFormat="1" applyFont="1" applyFill="1" applyBorder="1" applyAlignment="1" applyProtection="1">
      <alignment vertical="top" shrinkToFit="1"/>
      <protection locked="0"/>
    </xf>
    <xf numFmtId="4" fontId="18" fillId="4" borderId="40" xfId="0" applyNumberFormat="1" applyFont="1" applyFill="1" applyBorder="1" applyAlignment="1" applyProtection="1">
      <alignment vertical="top" shrinkToFit="1"/>
      <protection locked="0"/>
    </xf>
    <xf numFmtId="4" fontId="18" fillId="4" borderId="42" xfId="0" applyNumberFormat="1" applyFont="1" applyFill="1" applyBorder="1" applyAlignment="1" applyProtection="1">
      <alignment vertical="top" shrinkToFit="1"/>
      <protection locked="0"/>
    </xf>
    <xf numFmtId="4" fontId="20" fillId="4" borderId="38" xfId="0" applyNumberFormat="1" applyFont="1" applyFill="1" applyBorder="1" applyAlignment="1" applyProtection="1">
      <alignment vertical="top" shrinkToFit="1"/>
      <protection locked="0"/>
    </xf>
    <xf numFmtId="4" fontId="18" fillId="4" borderId="18" xfId="0" applyNumberFormat="1" applyFont="1" applyFill="1" applyBorder="1" applyAlignment="1" applyProtection="1">
      <alignment vertical="top" shrinkToFit="1"/>
      <protection locked="0"/>
    </xf>
    <xf numFmtId="4" fontId="19" fillId="4" borderId="38" xfId="0" applyNumberFormat="1" applyFont="1" applyFill="1" applyBorder="1" applyAlignment="1" applyProtection="1">
      <alignment vertical="top" shrinkToFit="1"/>
      <protection locked="0"/>
    </xf>
    <xf numFmtId="4" fontId="0" fillId="4" borderId="38" xfId="0" applyNumberFormat="1" applyFont="1" applyFill="1" applyBorder="1" applyAlignment="1" applyProtection="1">
      <alignment vertical="top" shrinkToFi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9" fillId="4" borderId="0" xfId="0" applyFont="1" applyFill="1" applyAlignment="1" applyProtection="1">
      <alignment horizontal="left" vertical="center"/>
      <protection locked="0"/>
    </xf>
    <xf numFmtId="0" fontId="40" fillId="0" borderId="0" xfId="0" applyFont="1" applyProtection="1"/>
    <xf numFmtId="0" fontId="0" fillId="0" borderId="0" xfId="0" applyProtection="1"/>
    <xf numFmtId="4" fontId="0" fillId="4" borderId="38" xfId="0" applyNumberFormat="1" applyFont="1" applyFill="1" applyBorder="1" applyAlignment="1" applyProtection="1">
      <alignment vertical="top" shrinkToFit="1"/>
    </xf>
    <xf numFmtId="0" fontId="0" fillId="0" borderId="20" xfId="0" applyBorder="1" applyProtection="1"/>
    <xf numFmtId="0" fontId="0" fillId="0" borderId="1" xfId="0" applyBorder="1" applyProtection="1"/>
    <xf numFmtId="14" fontId="4" fillId="0" borderId="0" xfId="0" applyNumberFormat="1" applyFont="1" applyAlignment="1" applyProtection="1">
      <alignment horizontal="left"/>
    </xf>
    <xf numFmtId="4" fontId="0" fillId="0" borderId="1" xfId="0" applyNumberFormat="1" applyBorder="1" applyProtection="1"/>
    <xf numFmtId="0" fontId="0" fillId="0" borderId="1" xfId="0" applyBorder="1" applyAlignment="1" applyProtection="1">
      <alignment horizontal="left" vertical="center" indent="1"/>
    </xf>
    <xf numFmtId="0" fontId="0" fillId="0" borderId="0" xfId="0" applyAlignment="1" applyProtection="1">
      <alignment wrapText="1"/>
    </xf>
    <xf numFmtId="0" fontId="0" fillId="0" borderId="6" xfId="0" applyBorder="1" applyAlignment="1" applyProtection="1">
      <alignment wrapText="1"/>
    </xf>
    <xf numFmtId="49" fontId="0" fillId="0" borderId="1" xfId="0" applyNumberFormat="1" applyBorder="1" applyProtection="1"/>
    <xf numFmtId="0" fontId="0" fillId="0" borderId="14" xfId="0" applyBorder="1" applyAlignment="1" applyProtection="1">
      <alignment horizontal="left" vertical="center" indent="1"/>
    </xf>
    <xf numFmtId="0" fontId="0" fillId="0" borderId="12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wrapText="1"/>
    </xf>
    <xf numFmtId="0" fontId="9" fillId="0" borderId="14" xfId="0" applyFont="1" applyBorder="1" applyAlignment="1" applyProtection="1">
      <alignment horizontal="left" vertical="center" indent="1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wrapText="1"/>
    </xf>
    <xf numFmtId="0" fontId="0" fillId="0" borderId="14" xfId="0" applyBorder="1" applyAlignment="1" applyProtection="1">
      <alignment horizontal="left" indent="1"/>
    </xf>
    <xf numFmtId="1" fontId="9" fillId="0" borderId="12" xfId="0" applyNumberFormat="1" applyFont="1" applyBorder="1" applyAlignment="1" applyProtection="1">
      <alignment horizontal="right" vertical="center" wrapText="1"/>
    </xf>
    <xf numFmtId="0" fontId="0" fillId="0" borderId="12" xfId="0" applyBorder="1" applyAlignment="1" applyProtection="1">
      <alignment horizontal="left" vertical="center" indent="1"/>
    </xf>
    <xf numFmtId="0" fontId="9" fillId="0" borderId="12" xfId="0" applyFont="1" applyBorder="1" applyAlignment="1" applyProtection="1">
      <alignment vertical="center"/>
    </xf>
    <xf numFmtId="49" fontId="0" fillId="0" borderId="16" xfId="0" applyNumberFormat="1" applyBorder="1" applyAlignment="1" applyProtection="1">
      <alignment horizontal="left" vertical="center"/>
    </xf>
    <xf numFmtId="1" fontId="9" fillId="0" borderId="15" xfId="0" applyNumberFormat="1" applyFont="1" applyBorder="1" applyAlignment="1" applyProtection="1">
      <alignment horizontal="right" vertical="center" wrapText="1"/>
    </xf>
    <xf numFmtId="0" fontId="0" fillId="0" borderId="9" xfId="0" applyBorder="1" applyAlignment="1" applyProtection="1">
      <alignment horizontal="left" vertical="center" indent="1"/>
    </xf>
    <xf numFmtId="0" fontId="0" fillId="0" borderId="6" xfId="0" applyBorder="1" applyAlignment="1" applyProtection="1">
      <alignment horizontal="left" vertical="center" wrapText="1"/>
    </xf>
    <xf numFmtId="1" fontId="9" fillId="0" borderId="10" xfId="0" applyNumberFormat="1" applyFont="1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left" vertical="center" indent="1"/>
    </xf>
    <xf numFmtId="49" fontId="0" fillId="0" borderId="8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1" fontId="0" fillId="0" borderId="0" xfId="0" applyNumberFormat="1" applyAlignment="1" applyProtection="1">
      <alignment horizontal="left" vertical="center" wrapText="1"/>
    </xf>
    <xf numFmtId="4" fontId="0" fillId="0" borderId="0" xfId="0" applyNumberFormat="1" applyAlignment="1" applyProtection="1">
      <alignment horizontal="left" vertical="center"/>
    </xf>
    <xf numFmtId="49" fontId="0" fillId="0" borderId="2" xfId="0" applyNumberFormat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 indent="1"/>
    </xf>
    <xf numFmtId="0" fontId="6" fillId="3" borderId="7" xfId="0" applyFont="1" applyFill="1" applyBorder="1" applyAlignment="1" applyProtection="1">
      <alignment horizontal="left" vertical="center" wrapText="1"/>
    </xf>
    <xf numFmtId="0" fontId="0" fillId="3" borderId="7" xfId="0" applyFill="1" applyBorder="1" applyAlignment="1" applyProtection="1">
      <alignment horizontal="left" vertical="center" wrapText="1"/>
    </xf>
    <xf numFmtId="4" fontId="5" fillId="3" borderId="7" xfId="0" applyNumberFormat="1" applyFont="1" applyFill="1" applyBorder="1" applyAlignment="1" applyProtection="1">
      <alignment horizontal="left" vertical="center"/>
    </xf>
    <xf numFmtId="49" fontId="0" fillId="3" borderId="13" xfId="0" applyNumberFormat="1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wrapText="1"/>
    </xf>
    <xf numFmtId="0" fontId="0" fillId="3" borderId="7" xfId="0" applyFill="1" applyBorder="1" applyProtection="1"/>
    <xf numFmtId="49" fontId="9" fillId="3" borderId="13" xfId="0" applyNumberFormat="1" applyFont="1" applyFill="1" applyBorder="1" applyAlignment="1" applyProtection="1">
      <alignment horizontal="left" vertical="center"/>
    </xf>
    <xf numFmtId="0" fontId="9" fillId="0" borderId="1" xfId="0" applyFont="1" applyBorder="1" applyProtection="1"/>
    <xf numFmtId="0" fontId="9" fillId="0" borderId="0" xfId="0" applyFont="1" applyProtection="1"/>
    <xf numFmtId="0" fontId="0" fillId="0" borderId="0" xfId="0" applyAlignment="1" applyProtection="1">
      <alignment horizontal="center"/>
    </xf>
    <xf numFmtId="0" fontId="0" fillId="0" borderId="3" xfId="0" applyBorder="1" applyProtection="1"/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4" fontId="0" fillId="0" borderId="26" xfId="0" applyNumberFormat="1" applyBorder="1" applyProtection="1"/>
    <xf numFmtId="4" fontId="8" fillId="5" borderId="29" xfId="0" applyNumberFormat="1" applyFont="1" applyFill="1" applyBorder="1" applyAlignment="1" applyProtection="1">
      <alignment vertical="center"/>
    </xf>
    <xf numFmtId="4" fontId="8" fillId="5" borderId="30" xfId="0" applyNumberFormat="1" applyFont="1" applyFill="1" applyBorder="1" applyAlignment="1" applyProtection="1">
      <alignment vertical="center" wrapText="1"/>
    </xf>
    <xf numFmtId="4" fontId="11" fillId="5" borderId="31" xfId="0" applyNumberFormat="1" applyFont="1" applyFill="1" applyBorder="1" applyAlignment="1" applyProtection="1">
      <alignment horizontal="center" vertical="center" wrapText="1" shrinkToFit="1"/>
    </xf>
    <xf numFmtId="4" fontId="8" fillId="5" borderId="31" xfId="0" applyNumberFormat="1" applyFont="1" applyFill="1" applyBorder="1" applyAlignment="1" applyProtection="1">
      <alignment horizontal="center" vertical="center" wrapText="1" shrinkToFit="1"/>
    </xf>
    <xf numFmtId="3" fontId="8" fillId="5" borderId="31" xfId="0" applyNumberFormat="1" applyFont="1" applyFill="1" applyBorder="1" applyAlignment="1" applyProtection="1">
      <alignment horizontal="center" vertical="center" wrapText="1"/>
    </xf>
    <xf numFmtId="4" fontId="0" fillId="0" borderId="32" xfId="0" applyNumberFormat="1" applyBorder="1" applyAlignment="1" applyProtection="1">
      <alignment vertical="center"/>
    </xf>
    <xf numFmtId="4" fontId="4" fillId="0" borderId="34" xfId="0" applyNumberFormat="1" applyFont="1" applyBorder="1" applyAlignment="1" applyProtection="1">
      <alignment horizontal="right" vertical="center" wrapText="1" shrinkToFit="1"/>
    </xf>
    <xf numFmtId="4" fontId="4" fillId="0" borderId="34" xfId="0" applyNumberFormat="1" applyFont="1" applyBorder="1" applyAlignment="1" applyProtection="1">
      <alignment horizontal="right" vertical="center" shrinkToFit="1"/>
    </xf>
    <xf numFmtId="4" fontId="0" fillId="0" borderId="34" xfId="0" applyNumberFormat="1" applyBorder="1" applyAlignment="1" applyProtection="1">
      <alignment vertical="center" shrinkToFit="1"/>
    </xf>
    <xf numFmtId="3" fontId="0" fillId="0" borderId="34" xfId="0" applyNumberFormat="1" applyBorder="1" applyAlignment="1" applyProtection="1">
      <alignment vertical="center"/>
    </xf>
    <xf numFmtId="4" fontId="9" fillId="0" borderId="32" xfId="0" applyNumberFormat="1" applyFont="1" applyBorder="1" applyAlignment="1" applyProtection="1">
      <alignment vertical="center"/>
    </xf>
    <xf numFmtId="4" fontId="9" fillId="0" borderId="34" xfId="0" applyNumberFormat="1" applyFont="1" applyBorder="1" applyAlignment="1" applyProtection="1">
      <alignment vertical="center" wrapText="1" shrinkToFit="1"/>
    </xf>
    <xf numFmtId="4" fontId="9" fillId="0" borderId="34" xfId="0" applyNumberFormat="1" applyFont="1" applyBorder="1" applyAlignment="1" applyProtection="1">
      <alignment vertical="center" shrinkToFit="1"/>
    </xf>
    <xf numFmtId="3" fontId="9" fillId="0" borderId="34" xfId="0" applyNumberFormat="1" applyFont="1" applyBorder="1" applyAlignment="1" applyProtection="1">
      <alignment vertical="center"/>
    </xf>
    <xf numFmtId="4" fontId="0" fillId="0" borderId="32" xfId="0" applyNumberFormat="1" applyBorder="1" applyAlignment="1" applyProtection="1">
      <alignment horizontal="left" vertical="center"/>
    </xf>
    <xf numFmtId="4" fontId="0" fillId="0" borderId="34" xfId="0" applyNumberFormat="1" applyBorder="1" applyAlignment="1" applyProtection="1">
      <alignment vertical="center" wrapText="1" shrinkToFit="1"/>
    </xf>
    <xf numFmtId="4" fontId="0" fillId="3" borderId="38" xfId="0" applyNumberFormat="1" applyFill="1" applyBorder="1" applyAlignment="1" applyProtection="1">
      <alignment vertical="center" wrapText="1" shrinkToFit="1"/>
    </xf>
    <xf numFmtId="4" fontId="0" fillId="3" borderId="38" xfId="0" applyNumberFormat="1" applyFill="1" applyBorder="1" applyAlignment="1" applyProtection="1">
      <alignment vertical="center" shrinkToFit="1"/>
    </xf>
    <xf numFmtId="3" fontId="0" fillId="3" borderId="38" xfId="0" applyNumberFormat="1" applyFill="1" applyBorder="1" applyAlignment="1" applyProtection="1">
      <alignment vertical="center"/>
    </xf>
    <xf numFmtId="0" fontId="16" fillId="0" borderId="0" xfId="0" applyNumberFormat="1" applyFont="1" applyAlignment="1" applyProtection="1">
      <alignment wrapText="1"/>
    </xf>
    <xf numFmtId="0" fontId="7" fillId="0" borderId="0" xfId="0" applyFont="1" applyProtection="1"/>
    <xf numFmtId="0" fontId="17" fillId="0" borderId="26" xfId="0" applyFont="1" applyBorder="1" applyAlignment="1" applyProtection="1">
      <alignment horizontal="center" vertical="center" wrapText="1"/>
    </xf>
    <xf numFmtId="0" fontId="17" fillId="5" borderId="29" xfId="0" applyFont="1" applyFill="1" applyBorder="1" applyAlignment="1" applyProtection="1">
      <alignment horizontal="center" vertical="center" wrapText="1"/>
    </xf>
    <xf numFmtId="0" fontId="17" fillId="5" borderId="30" xfId="0" applyFont="1" applyFill="1" applyBorder="1" applyAlignment="1" applyProtection="1">
      <alignment horizontal="center" vertical="center" wrapText="1"/>
    </xf>
    <xf numFmtId="0" fontId="17" fillId="5" borderId="31" xfId="0" applyFont="1" applyFill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vertical="center"/>
    </xf>
    <xf numFmtId="49" fontId="8" fillId="0" borderId="32" xfId="0" applyNumberFormat="1" applyFont="1" applyBorder="1" applyAlignment="1" applyProtection="1">
      <alignment vertical="center"/>
    </xf>
    <xf numFmtId="4" fontId="8" fillId="0" borderId="34" xfId="0" applyNumberFormat="1" applyFont="1" applyBorder="1" applyAlignment="1" applyProtection="1">
      <alignment horizontal="center" vertical="center"/>
    </xf>
    <xf numFmtId="4" fontId="8" fillId="0" borderId="34" xfId="0" applyNumberFormat="1" applyFont="1" applyBorder="1" applyAlignment="1" applyProtection="1">
      <alignment vertical="center"/>
    </xf>
    <xf numFmtId="3" fontId="8" fillId="0" borderId="34" xfId="0" applyNumberFormat="1" applyFont="1" applyBorder="1" applyAlignment="1" applyProtection="1">
      <alignment vertical="center"/>
    </xf>
    <xf numFmtId="0" fontId="8" fillId="0" borderId="26" xfId="0" applyFont="1" applyBorder="1" applyProtection="1"/>
    <xf numFmtId="0" fontId="8" fillId="3" borderId="35" xfId="0" applyFont="1" applyFill="1" applyBorder="1" applyAlignment="1" applyProtection="1">
      <alignment vertical="center"/>
    </xf>
    <xf numFmtId="0" fontId="8" fillId="3" borderId="35" xfId="0" applyFont="1" applyFill="1" applyBorder="1" applyAlignment="1" applyProtection="1">
      <alignment vertical="center" wrapText="1"/>
    </xf>
    <xf numFmtId="0" fontId="8" fillId="3" borderId="36" xfId="0" applyFont="1" applyFill="1" applyBorder="1" applyAlignment="1" applyProtection="1">
      <alignment vertical="center" wrapText="1"/>
    </xf>
    <xf numFmtId="4" fontId="8" fillId="3" borderId="38" xfId="0" applyNumberFormat="1" applyFont="1" applyFill="1" applyBorder="1" applyAlignment="1" applyProtection="1">
      <alignment horizontal="center" vertical="center"/>
    </xf>
    <xf numFmtId="4" fontId="8" fillId="3" borderId="38" xfId="0" applyNumberFormat="1" applyFont="1" applyFill="1" applyBorder="1" applyAlignment="1" applyProtection="1">
      <alignment vertical="center"/>
    </xf>
    <xf numFmtId="3" fontId="8" fillId="3" borderId="38" xfId="0" applyNumberFormat="1" applyFont="1" applyFill="1" applyBorder="1" applyAlignment="1" applyProtection="1">
      <alignment vertical="center"/>
    </xf>
    <xf numFmtId="4" fontId="0" fillId="0" borderId="0" xfId="0" applyNumberFormat="1" applyProtection="1"/>
    <xf numFmtId="3" fontId="0" fillId="0" borderId="0" xfId="0" applyNumberFormat="1" applyProtection="1"/>
    <xf numFmtId="0" fontId="10" fillId="3" borderId="1" xfId="0" applyFont="1" applyFill="1" applyBorder="1" applyAlignment="1" applyProtection="1">
      <alignment horizontal="left" vertical="center" indent="1"/>
      <protection locked="0"/>
    </xf>
    <xf numFmtId="0" fontId="0" fillId="3" borderId="0" xfId="0" applyFill="1" applyAlignment="1" applyProtection="1">
      <alignment wrapText="1"/>
      <protection locked="0"/>
    </xf>
    <xf numFmtId="49" fontId="7" fillId="3" borderId="0" xfId="0" applyNumberFormat="1" applyFont="1" applyFill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49" fontId="9" fillId="3" borderId="0" xfId="0" applyNumberFormat="1" applyFont="1" applyFill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indent="1"/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9" fillId="3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2" xfId="0" applyBorder="1" applyProtection="1">
      <protection locked="0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horizontal="left" vertical="center" indent="1"/>
      <protection locked="0"/>
    </xf>
    <xf numFmtId="0" fontId="9" fillId="0" borderId="6" xfId="0" applyFont="1" applyBorder="1" applyAlignment="1" applyProtection="1">
      <alignment horizontal="righ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0" fillId="0" borderId="8" xfId="0" applyBorder="1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left" vertical="top" inden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9" xfId="0" applyBorder="1" applyProtection="1"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vertical="top"/>
      <protection locked="0"/>
    </xf>
    <xf numFmtId="14" fontId="9" fillId="0" borderId="6" xfId="0" applyNumberFormat="1" applyFont="1" applyBorder="1" applyAlignment="1" applyProtection="1">
      <alignment horizontal="center" vertical="top"/>
      <protection locked="0"/>
    </xf>
    <xf numFmtId="0" fontId="9" fillId="0" borderId="1" xfId="0" applyFont="1" applyBorder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9" fillId="0" borderId="2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right"/>
      <protection locked="0"/>
    </xf>
    <xf numFmtId="49" fontId="0" fillId="0" borderId="0" xfId="0" applyNumberFormat="1" applyProtection="1"/>
    <xf numFmtId="0" fontId="0" fillId="0" borderId="0" xfId="0" applyAlignment="1" applyProtection="1">
      <alignment horizontal="right"/>
    </xf>
    <xf numFmtId="49" fontId="0" fillId="5" borderId="38" xfId="0" applyNumberFormat="1" applyFill="1" applyBorder="1" applyProtection="1"/>
    <xf numFmtId="0" fontId="0" fillId="5" borderId="38" xfId="0" applyFill="1" applyBorder="1" applyAlignment="1" applyProtection="1">
      <alignment horizontal="center"/>
    </xf>
    <xf numFmtId="0" fontId="0" fillId="5" borderId="38" xfId="0" applyFill="1" applyBorder="1" applyAlignment="1" applyProtection="1">
      <alignment horizontal="right"/>
    </xf>
    <xf numFmtId="0" fontId="0" fillId="5" borderId="35" xfId="0" applyFill="1" applyBorder="1" applyProtection="1"/>
    <xf numFmtId="0" fontId="0" fillId="5" borderId="38" xfId="0" applyFill="1" applyBorder="1" applyProtection="1"/>
    <xf numFmtId="0" fontId="0" fillId="5" borderId="38" xfId="0" applyFill="1" applyBorder="1" applyAlignment="1" applyProtection="1">
      <alignment wrapText="1"/>
    </xf>
    <xf numFmtId="49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center" vertical="top"/>
    </xf>
    <xf numFmtId="164" fontId="0" fillId="0" borderId="0" xfId="0" applyNumberFormat="1" applyAlignment="1" applyProtection="1">
      <alignment horizontal="right" vertical="top"/>
    </xf>
    <xf numFmtId="4" fontId="0" fillId="0" borderId="0" xfId="0" applyNumberFormat="1" applyAlignment="1" applyProtection="1">
      <alignment vertical="top"/>
    </xf>
    <xf numFmtId="49" fontId="31" fillId="6" borderId="44" xfId="0" applyNumberFormat="1" applyFont="1" applyFill="1" applyBorder="1" applyAlignment="1" applyProtection="1">
      <alignment horizontal="center"/>
    </xf>
    <xf numFmtId="166" fontId="31" fillId="6" borderId="44" xfId="0" applyNumberFormat="1" applyFont="1" applyFill="1" applyBorder="1" applyAlignment="1" applyProtection="1">
      <alignment horizontal="center"/>
    </xf>
    <xf numFmtId="165" fontId="31" fillId="6" borderId="44" xfId="0" applyNumberFormat="1" applyFont="1" applyFill="1" applyBorder="1" applyAlignment="1" applyProtection="1">
      <alignment horizontal="center"/>
    </xf>
    <xf numFmtId="166" fontId="31" fillId="0" borderId="44" xfId="0" applyNumberFormat="1" applyFont="1" applyBorder="1" applyAlignment="1" applyProtection="1">
      <alignment horizontal="center"/>
    </xf>
    <xf numFmtId="167" fontId="31" fillId="0" borderId="44" xfId="0" applyNumberFormat="1" applyFont="1" applyBorder="1" applyAlignment="1" applyProtection="1">
      <alignment horizontal="center"/>
    </xf>
    <xf numFmtId="0" fontId="32" fillId="0" borderId="0" xfId="0" applyFont="1" applyProtection="1"/>
    <xf numFmtId="0" fontId="33" fillId="0" borderId="0" xfId="0" applyFont="1" applyProtection="1"/>
    <xf numFmtId="0" fontId="30" fillId="0" borderId="0" xfId="0" applyFont="1" applyProtection="1"/>
    <xf numFmtId="49" fontId="9" fillId="3" borderId="18" xfId="0" applyNumberFormat="1" applyFont="1" applyFill="1" applyBorder="1" applyAlignment="1" applyProtection="1">
      <alignment horizontal="left" vertical="top" wrapText="1"/>
    </xf>
    <xf numFmtId="0" fontId="9" fillId="3" borderId="18" xfId="0" applyFont="1" applyFill="1" applyBorder="1" applyAlignment="1" applyProtection="1">
      <alignment horizontal="center" vertical="top" shrinkToFit="1"/>
    </xf>
    <xf numFmtId="164" fontId="9" fillId="3" borderId="18" xfId="0" applyNumberFormat="1" applyFont="1" applyFill="1" applyBorder="1" applyAlignment="1" applyProtection="1">
      <alignment horizontal="right" vertical="top" shrinkToFit="1"/>
    </xf>
    <xf numFmtId="4" fontId="9" fillId="3" borderId="18" xfId="0" applyNumberFormat="1" applyFont="1" applyFill="1" applyBorder="1" applyAlignment="1" applyProtection="1">
      <alignment vertical="top" shrinkToFit="1"/>
    </xf>
    <xf numFmtId="4" fontId="9" fillId="3" borderId="39" xfId="0" applyNumberFormat="1" applyFont="1" applyFill="1" applyBorder="1" applyAlignment="1" applyProtection="1">
      <alignment vertical="top" shrinkToFit="1"/>
    </xf>
    <xf numFmtId="4" fontId="9" fillId="3" borderId="0" xfId="0" applyNumberFormat="1" applyFont="1" applyFill="1" applyBorder="1" applyAlignment="1" applyProtection="1">
      <alignment vertical="top" shrinkToFit="1"/>
    </xf>
    <xf numFmtId="49" fontId="18" fillId="0" borderId="40" xfId="0" applyNumberFormat="1" applyFont="1" applyBorder="1" applyAlignment="1" applyProtection="1">
      <alignment horizontal="left" vertical="top" wrapText="1"/>
    </xf>
    <xf numFmtId="0" fontId="18" fillId="0" borderId="40" xfId="0" applyFont="1" applyBorder="1" applyAlignment="1" applyProtection="1">
      <alignment horizontal="center" vertical="top" shrinkToFit="1"/>
    </xf>
    <xf numFmtId="164" fontId="18" fillId="0" borderId="40" xfId="0" applyNumberFormat="1" applyFont="1" applyBorder="1" applyAlignment="1" applyProtection="1">
      <alignment horizontal="right" vertical="top" shrinkToFit="1"/>
    </xf>
    <xf numFmtId="4" fontId="18" fillId="0" borderId="41" xfId="0" applyNumberFormat="1" applyFont="1" applyBorder="1" applyAlignment="1" applyProtection="1">
      <alignment vertical="top" shrinkToFit="1"/>
    </xf>
    <xf numFmtId="4" fontId="18" fillId="4" borderId="0" xfId="0" applyNumberFormat="1" applyFont="1" applyFill="1" applyBorder="1" applyAlignment="1" applyProtection="1">
      <alignment vertical="top" shrinkToFit="1"/>
    </xf>
    <xf numFmtId="4" fontId="18" fillId="0" borderId="0" xfId="0" applyNumberFormat="1" applyFont="1" applyBorder="1" applyAlignment="1" applyProtection="1">
      <alignment vertical="top" shrinkToFit="1"/>
    </xf>
    <xf numFmtId="0" fontId="18" fillId="0" borderId="0" xfId="0" applyFont="1" applyProtection="1"/>
    <xf numFmtId="49" fontId="18" fillId="0" borderId="42" xfId="0" applyNumberFormat="1" applyFont="1" applyBorder="1" applyAlignment="1" applyProtection="1">
      <alignment horizontal="left" vertical="top" wrapText="1"/>
    </xf>
    <xf numFmtId="0" fontId="18" fillId="0" borderId="42" xfId="0" applyFont="1" applyBorder="1" applyAlignment="1" applyProtection="1">
      <alignment horizontal="center" vertical="top" shrinkToFit="1"/>
    </xf>
    <xf numFmtId="4" fontId="18" fillId="0" borderId="43" xfId="0" applyNumberFormat="1" applyFont="1" applyBorder="1" applyAlignment="1" applyProtection="1">
      <alignment vertical="top" shrinkToFit="1"/>
    </xf>
    <xf numFmtId="164" fontId="18" fillId="0" borderId="42" xfId="0" applyNumberFormat="1" applyFont="1" applyFill="1" applyBorder="1" applyAlignment="1" applyProtection="1">
      <alignment horizontal="right" vertical="top" shrinkToFit="1"/>
    </xf>
    <xf numFmtId="164" fontId="18" fillId="0" borderId="42" xfId="0" applyNumberFormat="1" applyFont="1" applyBorder="1" applyAlignment="1" applyProtection="1">
      <alignment horizontal="right" vertical="top" shrinkToFit="1"/>
    </xf>
    <xf numFmtId="164" fontId="18" fillId="7" borderId="40" xfId="0" applyNumberFormat="1" applyFont="1" applyFill="1" applyBorder="1" applyAlignment="1" applyProtection="1">
      <alignment horizontal="right" vertical="top" shrinkToFit="1"/>
    </xf>
    <xf numFmtId="49" fontId="18" fillId="0" borderId="0" xfId="0" applyNumberFormat="1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center" vertical="top" shrinkToFit="1"/>
    </xf>
    <xf numFmtId="164" fontId="18" fillId="0" borderId="0" xfId="0" applyNumberFormat="1" applyFont="1" applyFill="1" applyBorder="1" applyAlignment="1" applyProtection="1">
      <alignment horizontal="right" vertical="top" shrinkToFit="1"/>
    </xf>
    <xf numFmtId="49" fontId="18" fillId="0" borderId="18" xfId="0" applyNumberFormat="1" applyFont="1" applyBorder="1" applyAlignment="1" applyProtection="1">
      <alignment horizontal="left" vertical="top" wrapText="1"/>
    </xf>
    <xf numFmtId="0" fontId="18" fillId="0" borderId="18" xfId="0" applyFont="1" applyBorder="1" applyAlignment="1" applyProtection="1">
      <alignment horizontal="center" vertical="top" shrinkToFit="1"/>
    </xf>
    <xf numFmtId="164" fontId="18" fillId="0" borderId="18" xfId="0" applyNumberFormat="1" applyFont="1" applyBorder="1" applyAlignment="1" applyProtection="1">
      <alignment horizontal="right" vertical="top" shrinkToFit="1"/>
    </xf>
    <xf numFmtId="49" fontId="18" fillId="0" borderId="42" xfId="0" applyNumberFormat="1" applyFont="1" applyBorder="1" applyAlignment="1" applyProtection="1">
      <alignment horizontal="center" vertical="top" wrapText="1"/>
    </xf>
    <xf numFmtId="49" fontId="18" fillId="0" borderId="42" xfId="0" applyNumberFormat="1" applyFont="1" applyBorder="1" applyAlignment="1" applyProtection="1">
      <alignment horizontal="right" vertical="top" wrapText="1"/>
    </xf>
    <xf numFmtId="4" fontId="20" fillId="4" borderId="0" xfId="0" applyNumberFormat="1" applyFont="1" applyFill="1" applyBorder="1" applyAlignment="1" applyProtection="1">
      <alignment vertical="top" shrinkToFit="1"/>
    </xf>
    <xf numFmtId="4" fontId="20" fillId="0" borderId="0" xfId="0" applyNumberFormat="1" applyFont="1" applyBorder="1" applyAlignment="1" applyProtection="1">
      <alignment vertical="top" shrinkToFit="1"/>
    </xf>
    <xf numFmtId="49" fontId="9" fillId="3" borderId="36" xfId="0" applyNumberFormat="1" applyFont="1" applyFill="1" applyBorder="1" applyAlignment="1" applyProtection="1">
      <alignment horizontal="left" vertical="top" wrapText="1"/>
    </xf>
    <xf numFmtId="0" fontId="9" fillId="3" borderId="36" xfId="0" applyFont="1" applyFill="1" applyBorder="1" applyAlignment="1" applyProtection="1">
      <alignment horizontal="center" vertical="top"/>
    </xf>
    <xf numFmtId="0" fontId="9" fillId="3" borderId="36" xfId="0" applyFont="1" applyFill="1" applyBorder="1" applyAlignment="1" applyProtection="1">
      <alignment horizontal="right" vertical="top"/>
    </xf>
    <xf numFmtId="0" fontId="9" fillId="3" borderId="36" xfId="0" applyFont="1" applyFill="1" applyBorder="1" applyAlignment="1" applyProtection="1">
      <alignment vertical="top"/>
    </xf>
    <xf numFmtId="44" fontId="7" fillId="3" borderId="37" xfId="0" applyNumberFormat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9" fontId="0" fillId="0" borderId="0" xfId="0" applyNumberFormat="1" applyAlignment="1" applyProtection="1">
      <alignment horizontal="left" vertical="top" wrapText="1"/>
    </xf>
    <xf numFmtId="0" fontId="0" fillId="0" borderId="0" xfId="0" applyAlignment="1" applyProtection="1">
      <alignment horizontal="right" vertical="top"/>
    </xf>
    <xf numFmtId="0" fontId="0" fillId="0" borderId="0" xfId="0" applyAlignment="1" applyProtection="1">
      <alignment horizontal="left" vertical="top" wrapText="1"/>
    </xf>
    <xf numFmtId="49" fontId="0" fillId="0" borderId="0" xfId="0" applyNumberFormat="1" applyAlignment="1" applyProtection="1">
      <alignment horizontal="left" wrapText="1"/>
    </xf>
    <xf numFmtId="4" fontId="9" fillId="3" borderId="18" xfId="0" applyNumberFormat="1" applyFont="1" applyFill="1" applyBorder="1" applyAlignment="1" applyProtection="1">
      <alignment vertical="top" shrinkToFit="1"/>
      <protection locked="0"/>
    </xf>
    <xf numFmtId="1" fontId="31" fillId="6" borderId="44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4" fontId="38" fillId="0" borderId="0" xfId="0" applyNumberFormat="1" applyFont="1" applyProtection="1"/>
    <xf numFmtId="0" fontId="39" fillId="9" borderId="0" xfId="0" applyFont="1" applyFill="1" applyAlignment="1" applyProtection="1">
      <alignment horizontal="left"/>
    </xf>
    <xf numFmtId="0" fontId="39" fillId="9" borderId="0" xfId="0" applyFont="1" applyFill="1" applyProtection="1"/>
    <xf numFmtId="4" fontId="39" fillId="9" borderId="0" xfId="0" applyNumberFormat="1" applyFont="1" applyFill="1" applyProtection="1"/>
    <xf numFmtId="0" fontId="0" fillId="0" borderId="38" xfId="0" applyFont="1" applyBorder="1" applyAlignment="1" applyProtection="1">
      <alignment horizontal="left" vertical="center" wrapText="1"/>
    </xf>
    <xf numFmtId="0" fontId="0" fillId="0" borderId="38" xfId="0" applyFont="1" applyBorder="1" applyAlignment="1" applyProtection="1">
      <alignment horizontal="center" vertical="center" wrapText="1"/>
    </xf>
    <xf numFmtId="168" fontId="0" fillId="0" borderId="38" xfId="0" applyNumberFormat="1" applyFont="1" applyBorder="1" applyAlignment="1" applyProtection="1">
      <alignment vertical="center"/>
    </xf>
    <xf numFmtId="4" fontId="0" fillId="0" borderId="38" xfId="0" applyNumberFormat="1" applyFont="1" applyBorder="1" applyAlignment="1" applyProtection="1">
      <alignment vertical="center"/>
    </xf>
    <xf numFmtId="168" fontId="0" fillId="0" borderId="38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</xf>
    <xf numFmtId="4" fontId="0" fillId="0" borderId="0" xfId="0" applyNumberFormat="1" applyFont="1" applyBorder="1" applyAlignment="1" applyProtection="1">
      <alignment vertical="center"/>
    </xf>
    <xf numFmtId="1" fontId="30" fillId="0" borderId="0" xfId="0" applyNumberFormat="1" applyFont="1" applyProtection="1"/>
    <xf numFmtId="49" fontId="30" fillId="0" borderId="0" xfId="0" applyNumberFormat="1" applyFont="1" applyAlignment="1" applyProtection="1">
      <alignment horizontal="center"/>
    </xf>
    <xf numFmtId="166" fontId="30" fillId="0" borderId="0" xfId="0" applyNumberFormat="1" applyFont="1" applyAlignment="1" applyProtection="1">
      <alignment horizontal="center"/>
    </xf>
    <xf numFmtId="165" fontId="30" fillId="0" borderId="0" xfId="0" applyNumberFormat="1" applyFont="1" applyProtection="1"/>
    <xf numFmtId="166" fontId="30" fillId="0" borderId="0" xfId="0" applyNumberFormat="1" applyFont="1" applyProtection="1"/>
    <xf numFmtId="167" fontId="30" fillId="0" borderId="0" xfId="0" applyNumberFormat="1" applyFont="1" applyProtection="1"/>
    <xf numFmtId="0" fontId="30" fillId="0" borderId="0" xfId="0" applyFont="1" applyAlignment="1" applyProtection="1">
      <alignment horizontal="center"/>
    </xf>
    <xf numFmtId="49" fontId="30" fillId="0" borderId="0" xfId="0" applyNumberFormat="1" applyFont="1" applyProtection="1"/>
    <xf numFmtId="0" fontId="31" fillId="0" borderId="44" xfId="0" applyFont="1" applyBorder="1" applyAlignment="1" applyProtection="1">
      <alignment horizontal="center"/>
    </xf>
    <xf numFmtId="1" fontId="31" fillId="0" borderId="44" xfId="0" applyNumberFormat="1" applyFont="1" applyBorder="1" applyAlignment="1" applyProtection="1">
      <alignment horizontal="center"/>
    </xf>
    <xf numFmtId="0" fontId="31" fillId="0" borderId="0" xfId="0" applyFont="1" applyAlignment="1" applyProtection="1">
      <alignment horizontal="right" vertical="top"/>
    </xf>
    <xf numFmtId="1" fontId="31" fillId="0" borderId="0" xfId="0" applyNumberFormat="1" applyFont="1" applyAlignment="1" applyProtection="1">
      <alignment horizontal="right" vertical="top"/>
    </xf>
    <xf numFmtId="1" fontId="31" fillId="0" borderId="0" xfId="0" applyNumberFormat="1" applyFont="1" applyProtection="1"/>
    <xf numFmtId="49" fontId="31" fillId="0" borderId="0" xfId="0" applyNumberFormat="1" applyFont="1" applyAlignment="1" applyProtection="1">
      <alignment horizontal="left" vertical="top" wrapText="1"/>
    </xf>
    <xf numFmtId="49" fontId="31" fillId="0" borderId="0" xfId="0" applyNumberFormat="1" applyFont="1" applyAlignment="1" applyProtection="1">
      <alignment horizontal="center"/>
    </xf>
    <xf numFmtId="166" fontId="31" fillId="0" borderId="0" xfId="0" applyNumberFormat="1" applyFont="1" applyAlignment="1" applyProtection="1">
      <alignment horizontal="center"/>
    </xf>
    <xf numFmtId="165" fontId="31" fillId="0" borderId="0" xfId="0" applyNumberFormat="1" applyFont="1" applyProtection="1"/>
    <xf numFmtId="165" fontId="31" fillId="0" borderId="0" xfId="0" applyNumberFormat="1" applyFont="1" applyAlignment="1" applyProtection="1">
      <alignment horizontal="right" vertical="top"/>
    </xf>
    <xf numFmtId="166" fontId="31" fillId="0" borderId="0" xfId="0" applyNumberFormat="1" applyFont="1" applyProtection="1"/>
    <xf numFmtId="166" fontId="31" fillId="0" borderId="0" xfId="0" applyNumberFormat="1" applyFont="1" applyAlignment="1" applyProtection="1">
      <alignment horizontal="right" vertical="top"/>
    </xf>
    <xf numFmtId="167" fontId="31" fillId="0" borderId="0" xfId="0" applyNumberFormat="1" applyFont="1" applyProtection="1"/>
    <xf numFmtId="167" fontId="31" fillId="0" borderId="0" xfId="0" applyNumberFormat="1" applyFont="1" applyAlignment="1" applyProtection="1">
      <alignment horizontal="right" vertical="top"/>
    </xf>
    <xf numFmtId="0" fontId="34" fillId="0" borderId="0" xfId="0" applyFont="1" applyAlignment="1" applyProtection="1">
      <alignment horizontal="right" vertical="top"/>
    </xf>
    <xf numFmtId="1" fontId="34" fillId="0" borderId="0" xfId="0" applyNumberFormat="1" applyFont="1" applyAlignment="1" applyProtection="1">
      <alignment horizontal="right" vertical="top"/>
    </xf>
    <xf numFmtId="0" fontId="32" fillId="0" borderId="20" xfId="0" applyFont="1" applyBorder="1" applyProtection="1"/>
    <xf numFmtId="0" fontId="32" fillId="0" borderId="45" xfId="0" applyFont="1" applyBorder="1" applyProtection="1"/>
    <xf numFmtId="0" fontId="32" fillId="0" borderId="45" xfId="0" applyFont="1" applyBorder="1" applyAlignment="1" applyProtection="1">
      <alignment horizontal="center"/>
    </xf>
    <xf numFmtId="165" fontId="33" fillId="0" borderId="46" xfId="0" applyNumberFormat="1" applyFont="1" applyBorder="1" applyProtection="1"/>
    <xf numFmtId="166" fontId="34" fillId="0" borderId="0" xfId="0" applyNumberFormat="1" applyFont="1" applyProtection="1"/>
    <xf numFmtId="166" fontId="34" fillId="0" borderId="0" xfId="0" applyNumberFormat="1" applyFont="1" applyAlignment="1" applyProtection="1">
      <alignment horizontal="right" vertical="top"/>
    </xf>
    <xf numFmtId="167" fontId="34" fillId="0" borderId="0" xfId="0" applyNumberFormat="1" applyFont="1" applyProtection="1"/>
    <xf numFmtId="167" fontId="34" fillId="0" borderId="0" xfId="0" applyNumberFormat="1" applyFont="1" applyAlignment="1" applyProtection="1">
      <alignment horizontal="right" vertical="top"/>
    </xf>
    <xf numFmtId="49" fontId="35" fillId="0" borderId="47" xfId="0" applyNumberFormat="1" applyFont="1" applyBorder="1" applyAlignment="1" applyProtection="1">
      <alignment horizontal="left" vertical="top" wrapText="1"/>
    </xf>
    <xf numFmtId="1" fontId="35" fillId="0" borderId="0" xfId="0" applyNumberFormat="1" applyFont="1" applyAlignment="1" applyProtection="1">
      <alignment horizontal="right" vertical="top"/>
    </xf>
    <xf numFmtId="1" fontId="34" fillId="0" borderId="1" xfId="0" applyNumberFormat="1" applyFont="1" applyBorder="1" applyProtection="1"/>
    <xf numFmtId="49" fontId="34" fillId="0" borderId="0" xfId="0" applyNumberFormat="1" applyFont="1" applyBorder="1" applyAlignment="1" applyProtection="1">
      <alignment horizontal="left" vertical="top" wrapText="1"/>
    </xf>
    <xf numFmtId="49" fontId="34" fillId="0" borderId="0" xfId="0" applyNumberFormat="1" applyFont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5" fontId="34" fillId="0" borderId="2" xfId="0" applyNumberFormat="1" applyFont="1" applyBorder="1" applyAlignment="1" applyProtection="1">
      <alignment horizontal="right" vertical="top"/>
    </xf>
    <xf numFmtId="166" fontId="35" fillId="0" borderId="48" xfId="0" applyNumberFormat="1" applyFont="1" applyBorder="1" applyAlignment="1" applyProtection="1">
      <alignment horizontal="right" vertical="top"/>
    </xf>
    <xf numFmtId="166" fontId="35" fillId="0" borderId="47" xfId="0" applyNumberFormat="1" applyFont="1" applyBorder="1" applyAlignment="1" applyProtection="1">
      <alignment horizontal="right" vertical="top"/>
    </xf>
    <xf numFmtId="167" fontId="35" fillId="0" borderId="47" xfId="0" applyNumberFormat="1" applyFont="1" applyBorder="1" applyAlignment="1" applyProtection="1">
      <alignment horizontal="right" vertical="top"/>
    </xf>
    <xf numFmtId="1" fontId="35" fillId="0" borderId="49" xfId="0" applyNumberFormat="1" applyFont="1" applyBorder="1" applyAlignment="1" applyProtection="1">
      <alignment horizontal="center" vertical="top"/>
    </xf>
    <xf numFmtId="0" fontId="30" fillId="0" borderId="0" xfId="0" applyFont="1" applyBorder="1" applyAlignment="1" applyProtection="1">
      <alignment horizontal="center"/>
    </xf>
    <xf numFmtId="165" fontId="30" fillId="0" borderId="2" xfId="0" applyNumberFormat="1" applyFont="1" applyBorder="1" applyProtection="1"/>
    <xf numFmtId="49" fontId="35" fillId="0" borderId="47" xfId="0" applyNumberFormat="1" applyFont="1" applyBorder="1" applyAlignment="1" applyProtection="1">
      <alignment horizontal="center" vertical="top"/>
    </xf>
    <xf numFmtId="166" fontId="35" fillId="0" borderId="47" xfId="0" applyNumberFormat="1" applyFont="1" applyBorder="1" applyAlignment="1" applyProtection="1">
      <alignment horizontal="center" vertical="top"/>
    </xf>
    <xf numFmtId="165" fontId="35" fillId="0" borderId="50" xfId="0" applyNumberFormat="1" applyFont="1" applyBorder="1" applyAlignment="1" applyProtection="1">
      <alignment horizontal="right" vertical="top"/>
    </xf>
    <xf numFmtId="165" fontId="32" fillId="0" borderId="0" xfId="0" applyNumberFormat="1" applyFont="1" applyProtection="1"/>
    <xf numFmtId="0" fontId="35" fillId="0" borderId="0" xfId="0" applyFont="1" applyProtection="1"/>
    <xf numFmtId="49" fontId="36" fillId="7" borderId="51" xfId="0" applyNumberFormat="1" applyFont="1" applyFill="1" applyBorder="1" applyAlignment="1" applyProtection="1">
      <alignment horizontal="left"/>
    </xf>
    <xf numFmtId="166" fontId="35" fillId="0" borderId="0" xfId="0" applyNumberFormat="1" applyFont="1" applyAlignment="1" applyProtection="1">
      <alignment horizontal="right" vertical="top"/>
    </xf>
    <xf numFmtId="167" fontId="35" fillId="0" borderId="0" xfId="0" applyNumberFormat="1" applyFont="1" applyAlignment="1" applyProtection="1">
      <alignment horizontal="right" vertical="top"/>
    </xf>
    <xf numFmtId="166" fontId="35" fillId="0" borderId="0" xfId="0" applyNumberFormat="1" applyFont="1" applyBorder="1" applyAlignment="1" applyProtection="1">
      <alignment horizontal="center" vertical="top"/>
    </xf>
    <xf numFmtId="0" fontId="30" fillId="0" borderId="0" xfId="0" applyFont="1" applyBorder="1" applyProtection="1"/>
    <xf numFmtId="49" fontId="35" fillId="0" borderId="0" xfId="0" applyNumberFormat="1" applyFont="1" applyBorder="1" applyAlignment="1" applyProtection="1">
      <alignment horizontal="center" vertical="top"/>
    </xf>
    <xf numFmtId="165" fontId="35" fillId="0" borderId="2" xfId="0" applyNumberFormat="1" applyFont="1" applyBorder="1" applyAlignment="1" applyProtection="1">
      <alignment horizontal="right" vertical="top"/>
    </xf>
    <xf numFmtId="49" fontId="37" fillId="7" borderId="51" xfId="0" applyNumberFormat="1" applyFont="1" applyFill="1" applyBorder="1" applyAlignment="1" applyProtection="1">
      <alignment horizontal="left"/>
    </xf>
    <xf numFmtId="49" fontId="37" fillId="7" borderId="51" xfId="0" applyNumberFormat="1" applyFont="1" applyFill="1" applyBorder="1" applyAlignment="1" applyProtection="1">
      <alignment horizontal="center"/>
    </xf>
    <xf numFmtId="166" fontId="30" fillId="0" borderId="47" xfId="0" applyNumberFormat="1" applyFont="1" applyBorder="1" applyAlignment="1" applyProtection="1">
      <alignment horizontal="center" vertical="top"/>
    </xf>
    <xf numFmtId="165" fontId="30" fillId="0" borderId="50" xfId="0" applyNumberFormat="1" applyFont="1" applyBorder="1" applyAlignment="1" applyProtection="1">
      <alignment horizontal="right" vertical="top"/>
    </xf>
    <xf numFmtId="165" fontId="33" fillId="0" borderId="45" xfId="0" applyNumberFormat="1" applyFont="1" applyBorder="1" applyProtection="1">
      <protection locked="0"/>
    </xf>
    <xf numFmtId="165" fontId="34" fillId="0" borderId="0" xfId="0" applyNumberFormat="1" applyFont="1" applyBorder="1" applyProtection="1">
      <protection locked="0"/>
    </xf>
    <xf numFmtId="165" fontId="30" fillId="0" borderId="0" xfId="0" applyNumberFormat="1" applyFont="1" applyBorder="1" applyProtection="1">
      <protection locked="0"/>
    </xf>
    <xf numFmtId="165" fontId="35" fillId="0" borderId="47" xfId="0" applyNumberFormat="1" applyFont="1" applyBorder="1" applyAlignment="1" applyProtection="1">
      <alignment horizontal="right" vertical="top"/>
      <protection locked="0"/>
    </xf>
    <xf numFmtId="166" fontId="35" fillId="0" borderId="47" xfId="0" applyNumberFormat="1" applyFont="1" applyBorder="1" applyAlignment="1" applyProtection="1">
      <alignment horizontal="center" vertical="top"/>
      <protection locked="0"/>
    </xf>
    <xf numFmtId="165" fontId="35" fillId="0" borderId="0" xfId="0" applyNumberFormat="1" applyFont="1" applyBorder="1" applyAlignment="1" applyProtection="1">
      <alignment horizontal="right" vertical="top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24" fillId="2" borderId="1" xfId="2" applyFont="1" applyFill="1" applyBorder="1" applyAlignment="1" applyProtection="1">
      <alignment horizontal="left"/>
    </xf>
    <xf numFmtId="0" fontId="25" fillId="2" borderId="0" xfId="2" applyFont="1" applyFill="1" applyProtection="1"/>
    <xf numFmtId="0" fontId="25" fillId="2" borderId="0" xfId="2" applyFont="1" applyFill="1" applyAlignment="1" applyProtection="1">
      <alignment horizontal="right"/>
    </xf>
    <xf numFmtId="0" fontId="25" fillId="2" borderId="0" xfId="2" applyFont="1" applyFill="1" applyAlignment="1" applyProtection="1">
      <alignment horizontal="center" vertical="center"/>
    </xf>
    <xf numFmtId="169" fontId="25" fillId="2" borderId="0" xfId="2" applyNumberFormat="1" applyFont="1" applyFill="1" applyAlignment="1" applyProtection="1">
      <alignment horizontal="right"/>
    </xf>
    <xf numFmtId="0" fontId="24" fillId="2" borderId="0" xfId="2" applyFont="1" applyFill="1" applyProtection="1"/>
    <xf numFmtId="169" fontId="24" fillId="2" borderId="0" xfId="2" applyNumberFormat="1" applyFont="1" applyFill="1" applyProtection="1"/>
    <xf numFmtId="0" fontId="24" fillId="2" borderId="2" xfId="2" applyFont="1" applyFill="1" applyBorder="1" applyAlignment="1" applyProtection="1">
      <alignment horizontal="right" indent="1"/>
    </xf>
    <xf numFmtId="0" fontId="25" fillId="2" borderId="1" xfId="2" applyFont="1" applyFill="1" applyBorder="1" applyAlignment="1" applyProtection="1">
      <alignment horizontal="left"/>
    </xf>
    <xf numFmtId="169" fontId="25" fillId="2" borderId="0" xfId="2" applyNumberFormat="1" applyFont="1" applyFill="1" applyProtection="1"/>
    <xf numFmtId="0" fontId="26" fillId="8" borderId="11" xfId="2" applyFont="1" applyFill="1" applyBorder="1" applyProtection="1"/>
    <xf numFmtId="0" fontId="26" fillId="8" borderId="7" xfId="2" applyFont="1" applyFill="1" applyBorder="1" applyAlignment="1" applyProtection="1">
      <alignment horizontal="right"/>
    </xf>
    <xf numFmtId="0" fontId="26" fillId="8" borderId="7" xfId="2" applyFont="1" applyFill="1" applyBorder="1" applyAlignment="1" applyProtection="1">
      <alignment horizontal="center" vertical="center"/>
    </xf>
    <xf numFmtId="170" fontId="26" fillId="8" borderId="13" xfId="2" applyNumberFormat="1" applyFont="1" applyFill="1" applyBorder="1" applyAlignment="1" applyProtection="1">
      <alignment horizontal="right"/>
    </xf>
    <xf numFmtId="0" fontId="1" fillId="0" borderId="0" xfId="3" applyProtection="1"/>
    <xf numFmtId="0" fontId="19" fillId="2" borderId="1" xfId="2" applyFill="1" applyBorder="1" applyAlignment="1" applyProtection="1">
      <alignment horizontal="left"/>
    </xf>
    <xf numFmtId="0" fontId="19" fillId="2" borderId="0" xfId="2" applyFill="1" applyProtection="1"/>
    <xf numFmtId="0" fontId="19" fillId="2" borderId="0" xfId="2" applyFill="1" applyAlignment="1" applyProtection="1">
      <alignment horizontal="center" vertical="center"/>
    </xf>
    <xf numFmtId="0" fontId="19" fillId="2" borderId="2" xfId="2" applyFill="1" applyBorder="1" applyAlignment="1" applyProtection="1">
      <alignment horizontal="right" indent="1"/>
    </xf>
    <xf numFmtId="0" fontId="27" fillId="2" borderId="0" xfId="2" applyFont="1" applyFill="1" applyProtection="1"/>
    <xf numFmtId="0" fontId="28" fillId="2" borderId="1" xfId="2" applyFont="1" applyFill="1" applyBorder="1" applyAlignment="1" applyProtection="1">
      <alignment horizontal="left"/>
    </xf>
    <xf numFmtId="0" fontId="28" fillId="2" borderId="0" xfId="2" applyFont="1" applyFill="1" applyAlignment="1" applyProtection="1">
      <alignment horizontal="center"/>
    </xf>
    <xf numFmtId="0" fontId="28" fillId="2" borderId="0" xfId="2" applyFont="1" applyFill="1" applyAlignment="1" applyProtection="1">
      <alignment horizontal="center" vertical="center"/>
    </xf>
    <xf numFmtId="0" fontId="28" fillId="2" borderId="0" xfId="2" applyFont="1" applyFill="1" applyAlignment="1" applyProtection="1">
      <alignment horizontal="right"/>
    </xf>
    <xf numFmtId="0" fontId="28" fillId="2" borderId="2" xfId="2" applyFont="1" applyFill="1" applyBorder="1" applyAlignment="1" applyProtection="1">
      <alignment horizontal="right" indent="1"/>
    </xf>
    <xf numFmtId="0" fontId="29" fillId="2" borderId="1" xfId="2" applyFont="1" applyFill="1" applyBorder="1" applyProtection="1"/>
    <xf numFmtId="0" fontId="29" fillId="2" borderId="0" xfId="2" applyFont="1" applyFill="1" applyProtection="1"/>
    <xf numFmtId="0" fontId="29" fillId="2" borderId="0" xfId="2" applyFont="1" applyFill="1" applyAlignment="1" applyProtection="1">
      <alignment horizontal="center" vertical="center"/>
    </xf>
    <xf numFmtId="0" fontId="29" fillId="2" borderId="2" xfId="2" applyFont="1" applyFill="1" applyBorder="1" applyAlignment="1" applyProtection="1">
      <alignment horizontal="right" indent="1"/>
    </xf>
    <xf numFmtId="49" fontId="29" fillId="7" borderId="38" xfId="2" applyNumberFormat="1" applyFont="1" applyFill="1" applyBorder="1" applyAlignment="1" applyProtection="1">
      <alignment horizontal="left"/>
    </xf>
    <xf numFmtId="1" fontId="29" fillId="7" borderId="38" xfId="4" applyNumberFormat="1" applyFont="1" applyFill="1" applyBorder="1" applyProtection="1"/>
    <xf numFmtId="0" fontId="29" fillId="7" borderId="38" xfId="2" applyFont="1" applyFill="1" applyBorder="1" applyAlignment="1" applyProtection="1">
      <alignment horizontal="center"/>
    </xf>
    <xf numFmtId="0" fontId="29" fillId="7" borderId="38" xfId="2" applyFont="1" applyFill="1" applyBorder="1" applyAlignment="1" applyProtection="1">
      <alignment horizontal="center" vertical="center"/>
    </xf>
    <xf numFmtId="169" fontId="29" fillId="7" borderId="38" xfId="4" applyNumberFormat="1" applyFont="1" applyFill="1" applyBorder="1" applyProtection="1"/>
    <xf numFmtId="49" fontId="9" fillId="0" borderId="18" xfId="0" applyNumberFormat="1" applyFont="1" applyFill="1" applyBorder="1" applyAlignment="1" applyProtection="1">
      <alignment horizontal="left" vertical="top" wrapText="1"/>
    </xf>
    <xf numFmtId="0" fontId="23" fillId="0" borderId="38" xfId="0" applyFont="1" applyBorder="1" applyAlignment="1" applyProtection="1">
      <alignment horizontal="center"/>
    </xf>
    <xf numFmtId="0" fontId="23" fillId="0" borderId="38" xfId="0" applyFont="1" applyBorder="1" applyAlignment="1" applyProtection="1"/>
    <xf numFmtId="4" fontId="22" fillId="0" borderId="38" xfId="0" applyNumberFormat="1" applyFont="1" applyBorder="1" applyAlignment="1" applyProtection="1"/>
    <xf numFmtId="0" fontId="21" fillId="0" borderId="38" xfId="0" applyFont="1" applyBorder="1" applyAlignment="1" applyProtection="1">
      <alignment horizontal="center" vertical="center" wrapText="1"/>
    </xf>
    <xf numFmtId="4" fontId="21" fillId="0" borderId="38" xfId="0" applyNumberFormat="1" applyFont="1" applyBorder="1" applyAlignment="1" applyProtection="1">
      <alignment vertical="center"/>
    </xf>
    <xf numFmtId="49" fontId="18" fillId="0" borderId="53" xfId="0" applyNumberFormat="1" applyFont="1" applyBorder="1" applyAlignment="1" applyProtection="1">
      <alignment horizontal="left" vertical="top" wrapText="1"/>
    </xf>
    <xf numFmtId="49" fontId="18" fillId="0" borderId="40" xfId="0" applyNumberFormat="1" applyFont="1" applyBorder="1" applyAlignment="1" applyProtection="1">
      <alignment horizontal="center" vertical="top" wrapText="1"/>
    </xf>
    <xf numFmtId="0" fontId="0" fillId="0" borderId="52" xfId="0" applyFont="1" applyBorder="1" applyAlignment="1" applyProtection="1">
      <alignment vertical="center"/>
    </xf>
    <xf numFmtId="0" fontId="0" fillId="0" borderId="5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6" xfId="0" applyNumberFormat="1" applyFont="1" applyBorder="1" applyAlignment="1" applyProtection="1">
      <alignment horizontal="right" vertical="center"/>
    </xf>
    <xf numFmtId="4" fontId="12" fillId="0" borderId="18" xfId="0" applyNumberFormat="1" applyFont="1" applyBorder="1" applyAlignment="1" applyProtection="1">
      <alignment horizontal="right" vertical="center"/>
    </xf>
    <xf numFmtId="4" fontId="14" fillId="0" borderId="15" xfId="0" applyNumberFormat="1" applyFont="1" applyBorder="1" applyAlignment="1" applyProtection="1">
      <alignment horizontal="right" vertical="center" indent="1"/>
    </xf>
    <xf numFmtId="4" fontId="14" fillId="0" borderId="22" xfId="0" applyNumberFormat="1" applyFont="1" applyBorder="1" applyAlignment="1" applyProtection="1">
      <alignment horizontal="right" vertical="center" indent="1"/>
    </xf>
    <xf numFmtId="4" fontId="14" fillId="0" borderId="16" xfId="0" applyNumberFormat="1" applyFont="1" applyBorder="1" applyAlignment="1" applyProtection="1">
      <alignment horizontal="right" vertical="center" indent="1"/>
    </xf>
    <xf numFmtId="4" fontId="14" fillId="0" borderId="35" xfId="0" applyNumberFormat="1" applyFont="1" applyBorder="1" applyAlignment="1" applyProtection="1">
      <alignment horizontal="right" vertical="center" indent="1"/>
    </xf>
    <xf numFmtId="4" fontId="14" fillId="0" borderId="37" xfId="0" applyNumberFormat="1" applyFont="1" applyBorder="1" applyAlignment="1" applyProtection="1">
      <alignment horizontal="right" vertical="center" indent="1"/>
    </xf>
    <xf numFmtId="49" fontId="7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alignment wrapText="1"/>
      <protection locked="0"/>
    </xf>
    <xf numFmtId="49" fontId="9" fillId="3" borderId="0" xfId="0" applyNumberFormat="1" applyFont="1" applyFill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0" borderId="6" xfId="0" applyNumberFormat="1" applyBorder="1" applyAlignment="1" applyProtection="1">
      <alignment horizontal="right" indent="1"/>
      <protection locked="0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right" indent="1"/>
      <protection locked="0"/>
    </xf>
    <xf numFmtId="0" fontId="0" fillId="0" borderId="8" xfId="0" applyBorder="1" applyAlignment="1" applyProtection="1">
      <alignment horizontal="right" indent="1"/>
      <protection locked="0"/>
    </xf>
    <xf numFmtId="4" fontId="12" fillId="0" borderId="35" xfId="0" applyNumberFormat="1" applyFont="1" applyBorder="1" applyAlignment="1" applyProtection="1">
      <alignment horizontal="right" vertical="center" indent="1"/>
    </xf>
    <xf numFmtId="4" fontId="12" fillId="0" borderId="37" xfId="0" applyNumberFormat="1" applyFont="1" applyBorder="1" applyAlignment="1" applyProtection="1">
      <alignment horizontal="right" vertical="center" indent="1"/>
    </xf>
    <xf numFmtId="4" fontId="12" fillId="0" borderId="15" xfId="0" applyNumberFormat="1" applyFont="1" applyBorder="1" applyAlignment="1" applyProtection="1">
      <alignment horizontal="right" vertical="center" indent="1"/>
    </xf>
    <xf numFmtId="4" fontId="12" fillId="0" borderId="22" xfId="0" applyNumberFormat="1" applyFont="1" applyBorder="1" applyAlignment="1" applyProtection="1">
      <alignment horizontal="right" vertical="center" indent="1"/>
    </xf>
    <xf numFmtId="0" fontId="9" fillId="4" borderId="0" xfId="0" applyFont="1" applyFill="1" applyAlignment="1" applyProtection="1">
      <alignment horizontal="left" vertical="center"/>
      <protection locked="0"/>
    </xf>
    <xf numFmtId="49" fontId="9" fillId="3" borderId="6" xfId="0" applyNumberFormat="1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4" fontId="12" fillId="0" borderId="15" xfId="0" applyNumberFormat="1" applyFont="1" applyBorder="1" applyAlignment="1" applyProtection="1">
      <alignment horizontal="right" vertical="center"/>
    </xf>
    <xf numFmtId="4" fontId="12" fillId="0" borderId="12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vertical="center"/>
    </xf>
    <xf numFmtId="4" fontId="12" fillId="0" borderId="12" xfId="0" applyNumberFormat="1" applyFont="1" applyBorder="1" applyAlignment="1" applyProtection="1">
      <alignment vertical="center"/>
    </xf>
    <xf numFmtId="4" fontId="12" fillId="0" borderId="16" xfId="0" applyNumberFormat="1" applyFont="1" applyBorder="1" applyAlignment="1" applyProtection="1">
      <alignment horizontal="right" vertical="center" indent="1"/>
    </xf>
    <xf numFmtId="4" fontId="13" fillId="3" borderId="7" xfId="0" applyNumberFormat="1" applyFont="1" applyFill="1" applyBorder="1" applyAlignment="1" applyProtection="1">
      <alignment horizontal="right" vertical="center"/>
    </xf>
    <xf numFmtId="2" fontId="13" fillId="3" borderId="7" xfId="0" applyNumberFormat="1" applyFont="1" applyFill="1" applyBorder="1" applyAlignment="1" applyProtection="1">
      <alignment horizontal="right" vertical="center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" fontId="0" fillId="0" borderId="33" xfId="0" applyNumberFormat="1" applyBorder="1" applyAlignment="1" applyProtection="1">
      <alignment vertical="center" wrapText="1"/>
    </xf>
    <xf numFmtId="4" fontId="9" fillId="0" borderId="33" xfId="0" applyNumberFormat="1" applyFont="1" applyBorder="1" applyAlignment="1" applyProtection="1">
      <alignment vertical="center" wrapText="1"/>
    </xf>
    <xf numFmtId="4" fontId="0" fillId="3" borderId="35" xfId="0" applyNumberFormat="1" applyFill="1" applyBorder="1" applyAlignment="1" applyProtection="1">
      <alignment vertical="center"/>
    </xf>
    <xf numFmtId="4" fontId="0" fillId="3" borderId="36" xfId="0" applyNumberFormat="1" applyFill="1" applyBorder="1" applyAlignment="1" applyProtection="1">
      <alignment vertical="center"/>
    </xf>
    <xf numFmtId="4" fontId="0" fillId="3" borderId="37" xfId="0" applyNumberFormat="1" applyFill="1" applyBorder="1" applyAlignment="1" applyProtection="1">
      <alignment vertical="center"/>
    </xf>
    <xf numFmtId="0" fontId="0" fillId="0" borderId="0" xfId="0" applyNumberFormat="1" applyAlignment="1" applyProtection="1">
      <alignment wrapText="1"/>
    </xf>
    <xf numFmtId="49" fontId="8" fillId="0" borderId="32" xfId="0" applyNumberFormat="1" applyFont="1" applyBorder="1" applyAlignment="1" applyProtection="1">
      <alignment vertical="center" wrapText="1"/>
    </xf>
    <xf numFmtId="49" fontId="8" fillId="0" borderId="33" xfId="0" applyNumberFormat="1" applyFont="1" applyBorder="1" applyAlignment="1" applyProtection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7" fillId="0" borderId="0" xfId="0" applyFont="1" applyAlignment="1" applyProtection="1">
      <alignment horizontal="center"/>
    </xf>
    <xf numFmtId="49" fontId="0" fillId="0" borderId="36" xfId="0" applyNumberFormat="1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49" fontId="0" fillId="3" borderId="36" xfId="0" applyNumberFormat="1" applyFill="1" applyBorder="1" applyAlignment="1" applyProtection="1">
      <alignment vertical="center"/>
    </xf>
    <xf numFmtId="0" fontId="0" fillId="3" borderId="36" xfId="0" applyFill="1" applyBorder="1" applyAlignment="1" applyProtection="1">
      <alignment vertical="center"/>
    </xf>
    <xf numFmtId="0" fontId="0" fillId="3" borderId="37" xfId="0" applyFill="1" applyBorder="1" applyAlignment="1" applyProtection="1">
      <alignment vertical="center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9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4" fontId="9" fillId="3" borderId="36" xfId="0" applyNumberFormat="1" applyFont="1" applyFill="1" applyBorder="1" applyAlignment="1" applyProtection="1">
      <alignment horizontal="center" vertical="top" shrinkToFit="1"/>
    </xf>
    <xf numFmtId="4" fontId="9" fillId="3" borderId="37" xfId="0" applyNumberFormat="1" applyFont="1" applyFill="1" applyBorder="1" applyAlignment="1" applyProtection="1">
      <alignment horizontal="center" vertical="top" shrinkToFit="1"/>
    </xf>
  </cellXfs>
  <cellStyles count="5">
    <cellStyle name="Normální" xfId="0" builtinId="0"/>
    <cellStyle name="Normální 11" xfId="3" xr:uid="{00000000-0005-0000-0000-000001000000}"/>
    <cellStyle name="normální 2" xfId="1" xr:uid="{00000000-0005-0000-0000-000002000000}"/>
    <cellStyle name="normální 2 7" xfId="2" xr:uid="{00000000-0005-0000-0000-000003000000}"/>
    <cellStyle name="normální_Akce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"/>
  <sheetViews>
    <sheetView windowProtection="1" workbookViewId="0">
      <selection activeCell="J40" sqref="J40"/>
    </sheetView>
  </sheetViews>
  <sheetFormatPr defaultRowHeight="12.75" x14ac:dyDescent="0.2"/>
  <cols>
    <col min="1" max="16384" width="9.140625" style="19"/>
  </cols>
  <sheetData>
    <row r="2" spans="1:9" x14ac:dyDescent="0.2">
      <c r="A2" s="18" t="s">
        <v>346</v>
      </c>
      <c r="I2" s="20"/>
    </row>
  </sheetData>
  <sheetProtection algorithmName="SHA-512" hashValue="1I1FKWJ4B/9oU/y96qHoqhYQrB4QMRkQOJAaODmKyMypQv/f82ytzXUIt8/rDtNHGYpsGHodUc+1NFzZ5S7SVw==" saltValue="etrAF51aSADA5AsmBlWcf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AZ61"/>
  <sheetViews>
    <sheetView windowProtection="1" showGridLines="0" topLeftCell="B1" zoomScaleSheetLayoutView="75" workbookViewId="0">
      <selection activeCell="D11" sqref="D11:G11"/>
    </sheetView>
  </sheetViews>
  <sheetFormatPr defaultColWidth="9" defaultRowHeight="12.75" x14ac:dyDescent="0.2"/>
  <cols>
    <col min="1" max="1" width="8.42578125" style="19" hidden="1" customWidth="1"/>
    <col min="2" max="2" width="13.42578125" style="19" customWidth="1"/>
    <col min="3" max="3" width="7.42578125" style="26" customWidth="1"/>
    <col min="4" max="4" width="13" style="26" customWidth="1"/>
    <col min="5" max="5" width="9.7109375" style="26" customWidth="1"/>
    <col min="6" max="6" width="11.7109375" style="19" customWidth="1"/>
    <col min="7" max="9" width="13" style="19" customWidth="1"/>
    <col min="10" max="10" width="5.5703125" style="19" customWidth="1"/>
    <col min="11" max="11" width="4.28515625" style="19" customWidth="1"/>
    <col min="12" max="15" width="10.7109375" style="19" customWidth="1"/>
    <col min="16" max="51" width="9" style="19"/>
    <col min="52" max="52" width="94.5703125" style="19" customWidth="1"/>
    <col min="53" max="16384" width="9" style="19"/>
  </cols>
  <sheetData>
    <row r="1" spans="1:15" ht="33.75" customHeight="1" x14ac:dyDescent="0.2">
      <c r="A1" s="21" t="s">
        <v>38</v>
      </c>
      <c r="B1" s="347" t="s">
        <v>4</v>
      </c>
      <c r="C1" s="348"/>
      <c r="D1" s="348"/>
      <c r="E1" s="348"/>
      <c r="F1" s="348"/>
      <c r="G1" s="348"/>
      <c r="H1" s="348"/>
      <c r="I1" s="348"/>
      <c r="J1" s="349"/>
    </row>
    <row r="2" spans="1:15" ht="36" customHeight="1" x14ac:dyDescent="0.2">
      <c r="A2" s="22"/>
      <c r="B2" s="106" t="s">
        <v>24</v>
      </c>
      <c r="C2" s="107"/>
      <c r="D2" s="108"/>
      <c r="E2" s="358"/>
      <c r="F2" s="359"/>
      <c r="G2" s="359"/>
      <c r="H2" s="359"/>
      <c r="I2" s="359"/>
      <c r="J2" s="360"/>
      <c r="O2" s="23"/>
    </row>
    <row r="3" spans="1:15" ht="27" customHeight="1" x14ac:dyDescent="0.2">
      <c r="A3" s="22"/>
      <c r="B3" s="109" t="s">
        <v>44</v>
      </c>
      <c r="C3" s="107"/>
      <c r="D3" s="110"/>
      <c r="E3" s="361"/>
      <c r="F3" s="362"/>
      <c r="G3" s="362"/>
      <c r="H3" s="362"/>
      <c r="I3" s="362"/>
      <c r="J3" s="363"/>
    </row>
    <row r="4" spans="1:15" ht="23.25" customHeight="1" x14ac:dyDescent="0.2">
      <c r="A4" s="24">
        <v>379</v>
      </c>
      <c r="B4" s="111" t="s">
        <v>45</v>
      </c>
      <c r="C4" s="112"/>
      <c r="D4" s="113"/>
      <c r="E4" s="373"/>
      <c r="F4" s="374"/>
      <c r="G4" s="374"/>
      <c r="H4" s="374"/>
      <c r="I4" s="374"/>
      <c r="J4" s="375"/>
    </row>
    <row r="5" spans="1:15" ht="24" customHeight="1" x14ac:dyDescent="0.2">
      <c r="A5" s="22"/>
      <c r="B5" s="114" t="s">
        <v>23</v>
      </c>
      <c r="C5" s="115"/>
      <c r="D5" s="378"/>
      <c r="E5" s="379"/>
      <c r="F5" s="379"/>
      <c r="G5" s="379"/>
      <c r="H5" s="116" t="s">
        <v>40</v>
      </c>
      <c r="I5" s="117"/>
      <c r="J5" s="118"/>
    </row>
    <row r="6" spans="1:15" ht="15.75" customHeight="1" x14ac:dyDescent="0.2">
      <c r="A6" s="22"/>
      <c r="B6" s="119"/>
      <c r="C6" s="120"/>
      <c r="D6" s="380"/>
      <c r="E6" s="381"/>
      <c r="F6" s="381"/>
      <c r="G6" s="381"/>
      <c r="H6" s="116" t="s">
        <v>36</v>
      </c>
      <c r="I6" s="117"/>
      <c r="J6" s="118"/>
    </row>
    <row r="7" spans="1:15" ht="15.75" customHeight="1" x14ac:dyDescent="0.2">
      <c r="A7" s="22"/>
      <c r="B7" s="121"/>
      <c r="C7" s="122"/>
      <c r="D7" s="123"/>
      <c r="E7" s="382"/>
      <c r="F7" s="383"/>
      <c r="G7" s="383"/>
      <c r="H7" s="124"/>
      <c r="I7" s="125"/>
      <c r="J7" s="126"/>
    </row>
    <row r="8" spans="1:15" ht="24" hidden="1" customHeight="1" x14ac:dyDescent="0.2">
      <c r="A8" s="22"/>
      <c r="B8" s="114" t="s">
        <v>21</v>
      </c>
      <c r="C8" s="115"/>
      <c r="D8" s="127"/>
      <c r="E8" s="115"/>
      <c r="F8" s="128"/>
      <c r="G8" s="128"/>
      <c r="H8" s="116" t="s">
        <v>40</v>
      </c>
      <c r="I8" s="117"/>
      <c r="J8" s="118"/>
    </row>
    <row r="9" spans="1:15" ht="15.75" hidden="1" customHeight="1" x14ac:dyDescent="0.2">
      <c r="A9" s="22"/>
      <c r="B9" s="129"/>
      <c r="C9" s="115"/>
      <c r="D9" s="127"/>
      <c r="E9" s="115"/>
      <c r="F9" s="128"/>
      <c r="G9" s="128"/>
      <c r="H9" s="116" t="s">
        <v>36</v>
      </c>
      <c r="I9" s="117"/>
      <c r="J9" s="118"/>
    </row>
    <row r="10" spans="1:15" ht="15.75" hidden="1" customHeight="1" x14ac:dyDescent="0.2">
      <c r="A10" s="22"/>
      <c r="B10" s="130"/>
      <c r="C10" s="122"/>
      <c r="D10" s="123"/>
      <c r="E10" s="131"/>
      <c r="F10" s="124"/>
      <c r="G10" s="132"/>
      <c r="H10" s="132"/>
      <c r="I10" s="133"/>
      <c r="J10" s="126"/>
    </row>
    <row r="11" spans="1:15" ht="24" customHeight="1" x14ac:dyDescent="0.2">
      <c r="A11" s="22"/>
      <c r="B11" s="114" t="s">
        <v>20</v>
      </c>
      <c r="C11" s="115"/>
      <c r="D11" s="365"/>
      <c r="E11" s="365"/>
      <c r="F11" s="365"/>
      <c r="G11" s="365"/>
      <c r="H11" s="116" t="s">
        <v>40</v>
      </c>
      <c r="I11" s="17"/>
      <c r="J11" s="118"/>
    </row>
    <row r="12" spans="1:15" ht="15.75" customHeight="1" x14ac:dyDescent="0.2">
      <c r="A12" s="22"/>
      <c r="B12" s="119"/>
      <c r="C12" s="120"/>
      <c r="D12" s="372"/>
      <c r="E12" s="372"/>
      <c r="F12" s="372"/>
      <c r="G12" s="372"/>
      <c r="H12" s="116" t="s">
        <v>36</v>
      </c>
      <c r="I12" s="17"/>
      <c r="J12" s="118"/>
    </row>
    <row r="13" spans="1:15" ht="15.75" customHeight="1" x14ac:dyDescent="0.2">
      <c r="A13" s="22"/>
      <c r="B13" s="121"/>
      <c r="C13" s="122"/>
      <c r="D13" s="8"/>
      <c r="E13" s="376"/>
      <c r="F13" s="377"/>
      <c r="G13" s="377"/>
      <c r="H13" s="134"/>
      <c r="I13" s="125"/>
      <c r="J13" s="126"/>
    </row>
    <row r="14" spans="1:15" ht="24" customHeight="1" x14ac:dyDescent="0.2">
      <c r="A14" s="22"/>
      <c r="B14" s="135" t="s">
        <v>22</v>
      </c>
      <c r="C14" s="136"/>
      <c r="D14" s="137"/>
      <c r="E14" s="138"/>
      <c r="F14" s="139"/>
      <c r="G14" s="139"/>
      <c r="H14" s="140"/>
      <c r="I14" s="139"/>
      <c r="J14" s="141"/>
    </row>
    <row r="15" spans="1:15" ht="32.25" customHeight="1" x14ac:dyDescent="0.2">
      <c r="A15" s="22"/>
      <c r="B15" s="130" t="s">
        <v>34</v>
      </c>
      <c r="C15" s="142"/>
      <c r="D15" s="143"/>
      <c r="E15" s="364"/>
      <c r="F15" s="364"/>
      <c r="G15" s="366"/>
      <c r="H15" s="366"/>
      <c r="I15" s="366" t="s">
        <v>31</v>
      </c>
      <c r="J15" s="367"/>
    </row>
    <row r="16" spans="1:15" ht="23.25" customHeight="1" x14ac:dyDescent="0.2">
      <c r="A16" s="28" t="s">
        <v>26</v>
      </c>
      <c r="B16" s="29" t="s">
        <v>26</v>
      </c>
      <c r="C16" s="30"/>
      <c r="D16" s="31"/>
      <c r="E16" s="356"/>
      <c r="F16" s="357"/>
      <c r="G16" s="353"/>
      <c r="H16" s="354"/>
      <c r="I16" s="353">
        <f>SUMIF(F52:F57,A16,I52:I57)+SUMIF(F52:F57,"PSU",I52:I57)</f>
        <v>0</v>
      </c>
      <c r="J16" s="355"/>
    </row>
    <row r="17" spans="1:10" ht="23.25" customHeight="1" x14ac:dyDescent="0.2">
      <c r="A17" s="28" t="s">
        <v>27</v>
      </c>
      <c r="B17" s="29" t="s">
        <v>27</v>
      </c>
      <c r="C17" s="30"/>
      <c r="D17" s="31"/>
      <c r="E17" s="356"/>
      <c r="F17" s="357"/>
      <c r="G17" s="353"/>
      <c r="H17" s="354"/>
      <c r="I17" s="353">
        <f>SUMIF(F52:F57,A17,I52:I57)</f>
        <v>0</v>
      </c>
      <c r="J17" s="355"/>
    </row>
    <row r="18" spans="1:10" ht="23.25" customHeight="1" x14ac:dyDescent="0.2">
      <c r="A18" s="28" t="s">
        <v>28</v>
      </c>
      <c r="B18" s="29" t="s">
        <v>28</v>
      </c>
      <c r="C18" s="30"/>
      <c r="D18" s="31"/>
      <c r="E18" s="356"/>
      <c r="F18" s="357"/>
      <c r="G18" s="353"/>
      <c r="H18" s="354"/>
      <c r="I18" s="353">
        <f>SUMIF(F52:F57,A18,I52:I57)</f>
        <v>0</v>
      </c>
      <c r="J18" s="355"/>
    </row>
    <row r="19" spans="1:10" ht="23.25" customHeight="1" x14ac:dyDescent="0.2">
      <c r="A19" s="28" t="s">
        <v>71</v>
      </c>
      <c r="B19" s="29" t="s">
        <v>29</v>
      </c>
      <c r="C19" s="30"/>
      <c r="D19" s="31"/>
      <c r="E19" s="356"/>
      <c r="F19" s="357"/>
      <c r="G19" s="353"/>
      <c r="H19" s="354"/>
      <c r="I19" s="353">
        <f>SUMIF(F52:F57,A19,I52:I57)</f>
        <v>0</v>
      </c>
      <c r="J19" s="355"/>
    </row>
    <row r="20" spans="1:10" ht="23.25" customHeight="1" x14ac:dyDescent="0.2">
      <c r="A20" s="28" t="s">
        <v>72</v>
      </c>
      <c r="B20" s="29" t="s">
        <v>30</v>
      </c>
      <c r="C20" s="30"/>
      <c r="D20" s="31"/>
      <c r="E20" s="356"/>
      <c r="F20" s="357"/>
      <c r="G20" s="353"/>
      <c r="H20" s="354"/>
      <c r="I20" s="353">
        <f>SUMIF(F52:F57,A20,I52:I57)</f>
        <v>0</v>
      </c>
      <c r="J20" s="355"/>
    </row>
    <row r="21" spans="1:10" ht="23.25" customHeight="1" x14ac:dyDescent="0.2">
      <c r="A21" s="22"/>
      <c r="B21" s="32" t="s">
        <v>31</v>
      </c>
      <c r="C21" s="33"/>
      <c r="D21" s="34"/>
      <c r="E21" s="368"/>
      <c r="F21" s="369"/>
      <c r="G21" s="370"/>
      <c r="H21" s="371"/>
      <c r="I21" s="370">
        <f>SUM(I16:J20)</f>
        <v>0</v>
      </c>
      <c r="J21" s="389"/>
    </row>
    <row r="22" spans="1:10" ht="33" customHeight="1" x14ac:dyDescent="0.2">
      <c r="A22" s="22"/>
      <c r="B22" s="35" t="s">
        <v>35</v>
      </c>
      <c r="C22" s="30"/>
      <c r="D22" s="31"/>
      <c r="E22" s="36"/>
      <c r="F22" s="37"/>
      <c r="G22" s="38"/>
      <c r="H22" s="38"/>
      <c r="I22" s="38"/>
      <c r="J22" s="39"/>
    </row>
    <row r="23" spans="1:10" ht="23.25" customHeight="1" x14ac:dyDescent="0.2">
      <c r="A23" s="22">
        <f>ZakladDPHSni*SazbaDPH1/100</f>
        <v>0</v>
      </c>
      <c r="B23" s="29" t="s">
        <v>13</v>
      </c>
      <c r="C23" s="30"/>
      <c r="D23" s="31"/>
      <c r="E23" s="40">
        <v>15</v>
      </c>
      <c r="F23" s="37" t="s">
        <v>0</v>
      </c>
      <c r="G23" s="387">
        <v>0</v>
      </c>
      <c r="H23" s="388"/>
      <c r="I23" s="388"/>
      <c r="J23" s="39" t="str">
        <f t="shared" ref="J23:J28" si="0">Mena</f>
        <v>CZK</v>
      </c>
    </row>
    <row r="24" spans="1:10" ht="23.25" customHeight="1" x14ac:dyDescent="0.2">
      <c r="A24" s="22">
        <f>(A23-INT(A23))*100</f>
        <v>0</v>
      </c>
      <c r="B24" s="29" t="s">
        <v>14</v>
      </c>
      <c r="C24" s="30"/>
      <c r="D24" s="31"/>
      <c r="E24" s="40">
        <f>SazbaDPH1</f>
        <v>15</v>
      </c>
      <c r="F24" s="37" t="s">
        <v>0</v>
      </c>
      <c r="G24" s="385">
        <f>A23</f>
        <v>0</v>
      </c>
      <c r="H24" s="386"/>
      <c r="I24" s="386"/>
      <c r="J24" s="39" t="str">
        <f t="shared" si="0"/>
        <v>CZK</v>
      </c>
    </row>
    <row r="25" spans="1:10" ht="23.25" customHeight="1" x14ac:dyDescent="0.2">
      <c r="A25" s="22">
        <f>ZakladDPHZakl*SazbaDPH2/100</f>
        <v>0</v>
      </c>
      <c r="B25" s="29" t="s">
        <v>15</v>
      </c>
      <c r="C25" s="30"/>
      <c r="D25" s="31"/>
      <c r="E25" s="40">
        <v>21</v>
      </c>
      <c r="F25" s="37" t="s">
        <v>0</v>
      </c>
      <c r="G25" s="387">
        <f>I21</f>
        <v>0</v>
      </c>
      <c r="H25" s="388"/>
      <c r="I25" s="388"/>
      <c r="J25" s="39" t="str">
        <f t="shared" si="0"/>
        <v>CZK</v>
      </c>
    </row>
    <row r="26" spans="1:10" ht="23.25" customHeight="1" x14ac:dyDescent="0.2">
      <c r="A26" s="22">
        <f>(A25-INT(A25))*100</f>
        <v>0</v>
      </c>
      <c r="B26" s="41" t="s">
        <v>16</v>
      </c>
      <c r="C26" s="42"/>
      <c r="D26" s="27"/>
      <c r="E26" s="43">
        <f>SazbaDPH2</f>
        <v>21</v>
      </c>
      <c r="F26" s="44" t="s">
        <v>0</v>
      </c>
      <c r="G26" s="350">
        <f>A25</f>
        <v>0</v>
      </c>
      <c r="H26" s="351"/>
      <c r="I26" s="351"/>
      <c r="J26" s="45" t="str">
        <f t="shared" si="0"/>
        <v>CZK</v>
      </c>
    </row>
    <row r="27" spans="1:10" ht="23.25" customHeight="1" thickBot="1" x14ac:dyDescent="0.25">
      <c r="A27" s="22">
        <f>ZakladDPHSni+DPHSni+ZakladDPHZakl+DPHZakl</f>
        <v>0</v>
      </c>
      <c r="B27" s="25" t="s">
        <v>5</v>
      </c>
      <c r="C27" s="46"/>
      <c r="D27" s="47"/>
      <c r="E27" s="46"/>
      <c r="F27" s="48"/>
      <c r="G27" s="352">
        <f>CenaCelkem-(ZakladDPHSni+DPHSni+ZakladDPHZakl+DPHZakl)</f>
        <v>0</v>
      </c>
      <c r="H27" s="352"/>
      <c r="I27" s="352"/>
      <c r="J27" s="49" t="str">
        <f t="shared" si="0"/>
        <v>CZK</v>
      </c>
    </row>
    <row r="28" spans="1:10" ht="27.75" hidden="1" customHeight="1" thickBot="1" x14ac:dyDescent="0.25">
      <c r="A28" s="22"/>
      <c r="B28" s="50" t="s">
        <v>25</v>
      </c>
      <c r="C28" s="51"/>
      <c r="D28" s="51"/>
      <c r="E28" s="52"/>
      <c r="F28" s="53"/>
      <c r="G28" s="390" t="e">
        <f>ZakladDPHSniVypocet+ZakladDPHZaklVypocet</f>
        <v>#REF!</v>
      </c>
      <c r="H28" s="391"/>
      <c r="I28" s="391"/>
      <c r="J28" s="54" t="str">
        <f t="shared" si="0"/>
        <v>CZK</v>
      </c>
    </row>
    <row r="29" spans="1:10" ht="27.75" customHeight="1" thickBot="1" x14ac:dyDescent="0.25">
      <c r="A29" s="22">
        <f>(A27-INT(A27))*100</f>
        <v>0</v>
      </c>
      <c r="B29" s="50" t="s">
        <v>37</v>
      </c>
      <c r="C29" s="55"/>
      <c r="D29" s="55"/>
      <c r="E29" s="55"/>
      <c r="F29" s="56"/>
      <c r="G29" s="390">
        <f>A27</f>
        <v>0</v>
      </c>
      <c r="H29" s="390"/>
      <c r="I29" s="390"/>
      <c r="J29" s="57" t="s">
        <v>48</v>
      </c>
    </row>
    <row r="30" spans="1:10" ht="12.75" customHeight="1" x14ac:dyDescent="0.2">
      <c r="A30" s="22"/>
      <c r="B30" s="129"/>
      <c r="C30" s="115"/>
      <c r="D30" s="115"/>
      <c r="E30" s="115"/>
      <c r="F30" s="128"/>
      <c r="G30" s="128"/>
      <c r="H30" s="128"/>
      <c r="I30" s="128"/>
      <c r="J30" s="144"/>
    </row>
    <row r="31" spans="1:10" ht="30" customHeight="1" x14ac:dyDescent="0.2">
      <c r="A31" s="22"/>
      <c r="B31" s="129"/>
      <c r="C31" s="115"/>
      <c r="D31" s="115"/>
      <c r="E31" s="115"/>
      <c r="F31" s="128"/>
      <c r="G31" s="128"/>
      <c r="H31" s="128"/>
      <c r="I31" s="128"/>
      <c r="J31" s="144"/>
    </row>
    <row r="32" spans="1:10" ht="18.75" customHeight="1" x14ac:dyDescent="0.2">
      <c r="A32" s="22"/>
      <c r="B32" s="145"/>
      <c r="C32" s="146" t="s">
        <v>12</v>
      </c>
      <c r="D32" s="147"/>
      <c r="E32" s="147"/>
      <c r="F32" s="148" t="s">
        <v>11</v>
      </c>
      <c r="G32" s="149"/>
      <c r="H32" s="150"/>
      <c r="I32" s="149"/>
      <c r="J32" s="144"/>
    </row>
    <row r="33" spans="1:52" ht="47.25" customHeight="1" x14ac:dyDescent="0.2">
      <c r="A33" s="22"/>
      <c r="B33" s="129"/>
      <c r="C33" s="115"/>
      <c r="D33" s="115"/>
      <c r="E33" s="115"/>
      <c r="F33" s="128"/>
      <c r="G33" s="128"/>
      <c r="H33" s="128"/>
      <c r="I33" s="128"/>
      <c r="J33" s="144"/>
    </row>
    <row r="34" spans="1:52" s="59" customFormat="1" ht="18.75" customHeight="1" x14ac:dyDescent="0.2">
      <c r="A34" s="58"/>
      <c r="B34" s="151"/>
      <c r="C34" s="152"/>
      <c r="D34" s="392"/>
      <c r="E34" s="393"/>
      <c r="F34" s="153"/>
      <c r="G34" s="394"/>
      <c r="H34" s="395"/>
      <c r="I34" s="395"/>
      <c r="J34" s="154"/>
    </row>
    <row r="35" spans="1:52" ht="12.75" customHeight="1" x14ac:dyDescent="0.2">
      <c r="A35" s="22"/>
      <c r="B35" s="129"/>
      <c r="C35" s="115"/>
      <c r="D35" s="384" t="s">
        <v>2</v>
      </c>
      <c r="E35" s="384"/>
      <c r="F35" s="128"/>
      <c r="G35" s="128"/>
      <c r="H35" s="155" t="s">
        <v>3</v>
      </c>
      <c r="I35" s="128"/>
      <c r="J35" s="144"/>
    </row>
    <row r="36" spans="1:52" ht="13.5" customHeight="1" thickBot="1" x14ac:dyDescent="0.25">
      <c r="A36" s="61"/>
      <c r="B36" s="156"/>
      <c r="C36" s="157"/>
      <c r="D36" s="157"/>
      <c r="E36" s="157"/>
      <c r="F36" s="158"/>
      <c r="G36" s="158"/>
      <c r="H36" s="158"/>
      <c r="I36" s="158"/>
      <c r="J36" s="159"/>
    </row>
    <row r="37" spans="1:52" ht="27" hidden="1" customHeight="1" x14ac:dyDescent="0.2">
      <c r="B37" s="62" t="s">
        <v>17</v>
      </c>
      <c r="C37" s="63"/>
      <c r="D37" s="63"/>
      <c r="E37" s="63"/>
      <c r="F37" s="64"/>
      <c r="G37" s="64"/>
      <c r="H37" s="64"/>
      <c r="I37" s="64"/>
      <c r="J37" s="65"/>
    </row>
    <row r="38" spans="1:52" ht="25.5" hidden="1" customHeight="1" x14ac:dyDescent="0.2">
      <c r="A38" s="66" t="s">
        <v>39</v>
      </c>
      <c r="B38" s="67" t="s">
        <v>18</v>
      </c>
      <c r="C38" s="68" t="s">
        <v>6</v>
      </c>
      <c r="D38" s="68"/>
      <c r="E38" s="68"/>
      <c r="F38" s="69" t="str">
        <f>B23</f>
        <v>Základ pro sníženou DPH</v>
      </c>
      <c r="G38" s="69" t="str">
        <f>B25</f>
        <v>Základ pro základní DPH</v>
      </c>
      <c r="H38" s="70" t="s">
        <v>19</v>
      </c>
      <c r="I38" s="70" t="s">
        <v>1</v>
      </c>
      <c r="J38" s="71" t="s">
        <v>0</v>
      </c>
    </row>
    <row r="39" spans="1:52" ht="25.5" hidden="1" customHeight="1" x14ac:dyDescent="0.2">
      <c r="A39" s="66">
        <v>1</v>
      </c>
      <c r="B39" s="72" t="s">
        <v>46</v>
      </c>
      <c r="C39" s="396"/>
      <c r="D39" s="396"/>
      <c r="E39" s="396"/>
      <c r="F39" s="73" t="e">
        <f>#REF!</f>
        <v>#REF!</v>
      </c>
      <c r="G39" s="74" t="e">
        <f>#REF!</f>
        <v>#REF!</v>
      </c>
      <c r="H39" s="75" t="e">
        <f>(F39*SazbaDPH1/100)+(G39*SazbaDPH2/100)</f>
        <v>#REF!</v>
      </c>
      <c r="I39" s="75" t="e">
        <f>F39+G39+H39</f>
        <v>#REF!</v>
      </c>
      <c r="J39" s="76" t="e">
        <f>IF(CenaCelkemVypocet=0,"",I39/CenaCelkemVypocet*100)</f>
        <v>#REF!</v>
      </c>
    </row>
    <row r="40" spans="1:52" ht="25.5" hidden="1" customHeight="1" x14ac:dyDescent="0.2">
      <c r="A40" s="66">
        <v>2</v>
      </c>
      <c r="B40" s="77" t="s">
        <v>41</v>
      </c>
      <c r="C40" s="397" t="s">
        <v>43</v>
      </c>
      <c r="D40" s="397"/>
      <c r="E40" s="397"/>
      <c r="F40" s="78" t="e">
        <f>#REF!</f>
        <v>#REF!</v>
      </c>
      <c r="G40" s="79" t="e">
        <f>#REF!</f>
        <v>#REF!</v>
      </c>
      <c r="H40" s="79" t="e">
        <f>(F40*SazbaDPH1/100)+(G40*SazbaDPH2/100)</f>
        <v>#REF!</v>
      </c>
      <c r="I40" s="79" t="e">
        <f>F40+G40+H40</f>
        <v>#REF!</v>
      </c>
      <c r="J40" s="80" t="e">
        <f>IF(CenaCelkemVypocet=0,"",I40/CenaCelkemVypocet*100)</f>
        <v>#REF!</v>
      </c>
    </row>
    <row r="41" spans="1:52" ht="25.5" hidden="1" customHeight="1" x14ac:dyDescent="0.2">
      <c r="A41" s="66">
        <v>3</v>
      </c>
      <c r="B41" s="81" t="s">
        <v>41</v>
      </c>
      <c r="C41" s="396" t="s">
        <v>42</v>
      </c>
      <c r="D41" s="396"/>
      <c r="E41" s="396"/>
      <c r="F41" s="82" t="e">
        <f>#REF!</f>
        <v>#REF!</v>
      </c>
      <c r="G41" s="75" t="e">
        <f>#REF!</f>
        <v>#REF!</v>
      </c>
      <c r="H41" s="75" t="e">
        <f>(F41*SazbaDPH1/100)+(G41*SazbaDPH2/100)</f>
        <v>#REF!</v>
      </c>
      <c r="I41" s="75" t="e">
        <f>F41+G41+H41</f>
        <v>#REF!</v>
      </c>
      <c r="J41" s="76" t="e">
        <f>IF(CenaCelkemVypocet=0,"",I41/CenaCelkemVypocet*100)</f>
        <v>#REF!</v>
      </c>
    </row>
    <row r="42" spans="1:52" ht="25.5" hidden="1" customHeight="1" x14ac:dyDescent="0.2">
      <c r="A42" s="66"/>
      <c r="B42" s="398" t="s">
        <v>47</v>
      </c>
      <c r="C42" s="399"/>
      <c r="D42" s="399"/>
      <c r="E42" s="400"/>
      <c r="F42" s="83" t="e">
        <f>SUMIF(A39:A41,"=1",F39:F41)</f>
        <v>#REF!</v>
      </c>
      <c r="G42" s="84" t="e">
        <f>SUMIF(A39:A41,"=1",G39:G41)</f>
        <v>#REF!</v>
      </c>
      <c r="H42" s="84" t="e">
        <f>SUMIF(A39:A41,"=1",H39:H41)</f>
        <v>#REF!</v>
      </c>
      <c r="I42" s="84" t="e">
        <f>SUMIF(A39:A41,"=1",I39:I41)</f>
        <v>#REF!</v>
      </c>
      <c r="J42" s="85" t="e">
        <f>SUMIF(A39:A41,"=1",J39:J41)</f>
        <v>#REF!</v>
      </c>
    </row>
    <row r="45" spans="1:52" x14ac:dyDescent="0.2">
      <c r="B45" s="401" t="s">
        <v>49</v>
      </c>
      <c r="C45" s="401"/>
      <c r="D45" s="401"/>
      <c r="E45" s="401"/>
      <c r="F45" s="401"/>
      <c r="G45" s="401"/>
      <c r="H45" s="401"/>
      <c r="I45" s="401"/>
      <c r="J45" s="401"/>
      <c r="AZ45" s="86" t="str">
        <f>B45</f>
        <v>Poznámky:</v>
      </c>
    </row>
    <row r="46" spans="1:52" ht="25.5" x14ac:dyDescent="0.2">
      <c r="B46" s="401" t="s">
        <v>50</v>
      </c>
      <c r="C46" s="401"/>
      <c r="D46" s="401"/>
      <c r="E46" s="401"/>
      <c r="F46" s="401"/>
      <c r="G46" s="401"/>
      <c r="H46" s="401"/>
      <c r="I46" s="401"/>
      <c r="J46" s="401"/>
      <c r="AZ46" s="86" t="str">
        <f>B46</f>
        <v>Případné obchodní názvy výrobků v rozpočtu pouze ilustrují technické a bezpečnostní vlastnosti výrobku, použity mohou být výrobky se stejnými parametry.</v>
      </c>
    </row>
    <row r="49" spans="1:10" ht="15.75" x14ac:dyDescent="0.25">
      <c r="B49" s="87" t="s">
        <v>51</v>
      </c>
    </row>
    <row r="51" spans="1:10" ht="25.5" customHeight="1" x14ac:dyDescent="0.2">
      <c r="A51" s="88"/>
      <c r="B51" s="89" t="s">
        <v>18</v>
      </c>
      <c r="C51" s="89" t="s">
        <v>6</v>
      </c>
      <c r="D51" s="90"/>
      <c r="E51" s="90"/>
      <c r="F51" s="91" t="s">
        <v>52</v>
      </c>
      <c r="G51" s="91"/>
      <c r="H51" s="91"/>
      <c r="I51" s="91" t="s">
        <v>31</v>
      </c>
      <c r="J51" s="91" t="s">
        <v>0</v>
      </c>
    </row>
    <row r="52" spans="1:10" ht="36.75" customHeight="1" x14ac:dyDescent="0.2">
      <c r="A52" s="92"/>
      <c r="B52" s="93" t="s">
        <v>53</v>
      </c>
      <c r="C52" s="402" t="s">
        <v>335</v>
      </c>
      <c r="D52" s="403"/>
      <c r="E52" s="403"/>
      <c r="F52" s="94" t="s">
        <v>26</v>
      </c>
      <c r="G52" s="95"/>
      <c r="H52" s="95"/>
      <c r="I52" s="95">
        <f>'AST01'!E86</f>
        <v>0</v>
      </c>
      <c r="J52" s="96" t="str">
        <f>IF(I58=0,"",I52/I58*100)</f>
        <v/>
      </c>
    </row>
    <row r="53" spans="1:10" ht="36.75" customHeight="1" x14ac:dyDescent="0.2">
      <c r="A53" s="92"/>
      <c r="B53" s="93" t="s">
        <v>54</v>
      </c>
      <c r="C53" s="402" t="s">
        <v>336</v>
      </c>
      <c r="D53" s="403"/>
      <c r="E53" s="403"/>
      <c r="F53" s="94" t="s">
        <v>27</v>
      </c>
      <c r="G53" s="95"/>
      <c r="H53" s="95"/>
      <c r="I53" s="95">
        <f>ZTI!E2</f>
        <v>0</v>
      </c>
      <c r="J53" s="96" t="str">
        <f>IF(I58=0,"",I53/I58*100)</f>
        <v/>
      </c>
    </row>
    <row r="54" spans="1:10" ht="36.75" customHeight="1" x14ac:dyDescent="0.2">
      <c r="A54" s="92"/>
      <c r="B54" s="93" t="s">
        <v>55</v>
      </c>
      <c r="C54" s="402" t="s">
        <v>337</v>
      </c>
      <c r="D54" s="403"/>
      <c r="E54" s="403"/>
      <c r="F54" s="94" t="s">
        <v>27</v>
      </c>
      <c r="G54" s="95"/>
      <c r="H54" s="95"/>
      <c r="I54" s="95">
        <f>ESIL!H3</f>
        <v>0</v>
      </c>
      <c r="J54" s="96" t="str">
        <f>IF(I58=0,"",I54/I58*100)</f>
        <v/>
      </c>
    </row>
    <row r="55" spans="1:10" ht="36.75" customHeight="1" x14ac:dyDescent="0.2">
      <c r="A55" s="92"/>
      <c r="B55" s="93" t="s">
        <v>57</v>
      </c>
      <c r="C55" s="402" t="s">
        <v>249</v>
      </c>
      <c r="D55" s="403"/>
      <c r="E55" s="403"/>
      <c r="F55" s="94" t="s">
        <v>27</v>
      </c>
      <c r="G55" s="95"/>
      <c r="H55" s="95"/>
      <c r="I55" s="95">
        <f>ESLB!H3</f>
        <v>0</v>
      </c>
      <c r="J55" s="96" t="str">
        <f>IF(I58=0,"",I55/I58*100)</f>
        <v/>
      </c>
    </row>
    <row r="56" spans="1:10" ht="36.75" customHeight="1" x14ac:dyDescent="0.2">
      <c r="A56" s="92"/>
      <c r="B56" s="93" t="s">
        <v>58</v>
      </c>
      <c r="C56" s="402" t="s">
        <v>277</v>
      </c>
      <c r="D56" s="403"/>
      <c r="E56" s="403"/>
      <c r="F56" s="94" t="s">
        <v>27</v>
      </c>
      <c r="G56" s="95"/>
      <c r="H56" s="95"/>
      <c r="I56" s="95">
        <f>EPS!E4</f>
        <v>0</v>
      </c>
      <c r="J56" s="96" t="str">
        <f>IF(I58=0,"",I56/I58*100)</f>
        <v/>
      </c>
    </row>
    <row r="57" spans="1:10" ht="36.75" customHeight="1" x14ac:dyDescent="0.2">
      <c r="A57" s="92"/>
      <c r="B57" s="93" t="s">
        <v>61</v>
      </c>
      <c r="C57" s="402" t="s">
        <v>114</v>
      </c>
      <c r="D57" s="403"/>
      <c r="E57" s="403"/>
      <c r="F57" s="94" t="s">
        <v>26</v>
      </c>
      <c r="G57" s="95"/>
      <c r="H57" s="95"/>
      <c r="I57" s="95">
        <f>VRN!E1</f>
        <v>0</v>
      </c>
      <c r="J57" s="96" t="str">
        <f>IF(I58=0,"",I57/I58*100)</f>
        <v/>
      </c>
    </row>
    <row r="58" spans="1:10" ht="25.5" customHeight="1" x14ac:dyDescent="0.2">
      <c r="A58" s="97"/>
      <c r="B58" s="98" t="s">
        <v>1</v>
      </c>
      <c r="C58" s="99"/>
      <c r="D58" s="100"/>
      <c r="E58" s="100"/>
      <c r="F58" s="101"/>
      <c r="G58" s="102"/>
      <c r="H58" s="102"/>
      <c r="I58" s="102">
        <f>SUM(I52:I57)</f>
        <v>0</v>
      </c>
      <c r="J58" s="103">
        <f>SUM(J52:J57)</f>
        <v>0</v>
      </c>
    </row>
    <row r="59" spans="1:10" x14ac:dyDescent="0.2">
      <c r="F59" s="104"/>
      <c r="G59" s="104"/>
      <c r="H59" s="104"/>
      <c r="I59" s="104"/>
      <c r="J59" s="105"/>
    </row>
    <row r="60" spans="1:10" x14ac:dyDescent="0.2">
      <c r="F60" s="104"/>
      <c r="G60" s="104"/>
      <c r="H60" s="104"/>
      <c r="I60" s="104"/>
      <c r="J60" s="105"/>
    </row>
    <row r="61" spans="1:10" x14ac:dyDescent="0.2">
      <c r="F61" s="104"/>
      <c r="G61" s="104"/>
      <c r="H61" s="104"/>
      <c r="I61" s="104"/>
      <c r="J61" s="105"/>
    </row>
  </sheetData>
  <sheetProtection algorithmName="SHA-512" hashValue="02/7M6jqtnIPd1dd9L7IIt5klY5Td9b0LWtrex5k8JVN90BBk/7eTJE/LJMNrf6NXCBvOOpZ/SHdhPAEwDC4Tw==" saltValue="dKYW84slrO9PARLdODHSiQ==" spinCount="100000"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C56:E56"/>
    <mergeCell ref="C57:E57"/>
    <mergeCell ref="B46:J46"/>
    <mergeCell ref="C52:E52"/>
    <mergeCell ref="C53:E53"/>
    <mergeCell ref="C54:E54"/>
    <mergeCell ref="C55:E55"/>
    <mergeCell ref="C39:E39"/>
    <mergeCell ref="C40:E40"/>
    <mergeCell ref="C41:E41"/>
    <mergeCell ref="B42:E42"/>
    <mergeCell ref="B45:J45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indowProtection="1"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 x14ac:dyDescent="0.2">
      <c r="A1" s="404" t="s">
        <v>7</v>
      </c>
      <c r="B1" s="404"/>
      <c r="C1" s="405"/>
      <c r="D1" s="404"/>
      <c r="E1" s="404"/>
      <c r="F1" s="404"/>
      <c r="G1" s="404"/>
    </row>
    <row r="2" spans="1:7" ht="24.95" customHeight="1" x14ac:dyDescent="0.2">
      <c r="A2" s="7" t="s">
        <v>8</v>
      </c>
      <c r="B2" s="6"/>
      <c r="C2" s="406"/>
      <c r="D2" s="406"/>
      <c r="E2" s="406"/>
      <c r="F2" s="406"/>
      <c r="G2" s="407"/>
    </row>
    <row r="3" spans="1:7" ht="24.95" customHeight="1" x14ac:dyDescent="0.2">
      <c r="A3" s="7" t="s">
        <v>9</v>
      </c>
      <c r="B3" s="6"/>
      <c r="C3" s="406"/>
      <c r="D3" s="406"/>
      <c r="E3" s="406"/>
      <c r="F3" s="406"/>
      <c r="G3" s="407"/>
    </row>
    <row r="4" spans="1:7" ht="24.95" customHeight="1" x14ac:dyDescent="0.2">
      <c r="A4" s="7" t="s">
        <v>10</v>
      </c>
      <c r="B4" s="6"/>
      <c r="C4" s="406"/>
      <c r="D4" s="406"/>
      <c r="E4" s="406"/>
      <c r="F4" s="406"/>
      <c r="G4" s="407"/>
    </row>
    <row r="5" spans="1:7" x14ac:dyDescent="0.2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96"/>
  <sheetViews>
    <sheetView windowProtection="1" topLeftCell="A8" zoomScale="130" zoomScaleNormal="130" workbookViewId="0">
      <selection activeCell="A16" sqref="A16"/>
    </sheetView>
  </sheetViews>
  <sheetFormatPr defaultColWidth="8.85546875" defaultRowHeight="12.75" outlineLevelRow="1" x14ac:dyDescent="0.2"/>
  <cols>
    <col min="1" max="1" width="38.42578125" style="160" customWidth="1"/>
    <col min="2" max="2" width="4.85546875" style="60" customWidth="1"/>
    <col min="3" max="3" width="10.42578125" style="161" customWidth="1"/>
    <col min="4" max="4" width="9.85546875" style="19" customWidth="1"/>
    <col min="5" max="5" width="18.140625" style="19" customWidth="1"/>
    <col min="6" max="33" width="0" style="19" hidden="1" customWidth="1"/>
    <col min="34" max="16384" width="8.85546875" style="19"/>
  </cols>
  <sheetData>
    <row r="1" spans="1:52" ht="11.1" hidden="1" customHeight="1" x14ac:dyDescent="0.25">
      <c r="A1" s="408"/>
      <c r="B1" s="408"/>
      <c r="C1" s="408"/>
      <c r="D1" s="408"/>
      <c r="E1" s="408"/>
      <c r="Y1" s="19" t="s">
        <v>73</v>
      </c>
    </row>
    <row r="2" spans="1:52" ht="23.1" hidden="1" customHeight="1" x14ac:dyDescent="0.2">
      <c r="A2" s="409" t="s">
        <v>198</v>
      </c>
      <c r="B2" s="410"/>
      <c r="C2" s="410"/>
      <c r="D2" s="410"/>
      <c r="E2" s="411"/>
      <c r="Y2" s="19" t="s">
        <v>74</v>
      </c>
    </row>
    <row r="3" spans="1:52" ht="42" hidden="1" customHeight="1" x14ac:dyDescent="0.2">
      <c r="A3" s="409" t="s">
        <v>198</v>
      </c>
      <c r="B3" s="410"/>
      <c r="C3" s="410"/>
      <c r="D3" s="410"/>
      <c r="E3" s="411"/>
      <c r="Y3" s="19" t="s">
        <v>75</v>
      </c>
    </row>
    <row r="4" spans="1:52" ht="0.95" hidden="1" customHeight="1" x14ac:dyDescent="0.2">
      <c r="A4" s="412" t="s">
        <v>198</v>
      </c>
      <c r="B4" s="413"/>
      <c r="C4" s="413"/>
      <c r="D4" s="413"/>
      <c r="E4" s="414"/>
      <c r="Y4" s="19" t="s">
        <v>76</v>
      </c>
    </row>
    <row r="5" spans="1:52" hidden="1" x14ac:dyDescent="0.2"/>
    <row r="6" spans="1:52" ht="38.25" hidden="1" x14ac:dyDescent="0.2">
      <c r="A6" s="162" t="s">
        <v>77</v>
      </c>
      <c r="B6" s="163" t="s">
        <v>78</v>
      </c>
      <c r="C6" s="164" t="s">
        <v>79</v>
      </c>
      <c r="D6" s="165" t="s">
        <v>80</v>
      </c>
      <c r="E6" s="166" t="s">
        <v>31</v>
      </c>
      <c r="F6" s="167" t="s">
        <v>32</v>
      </c>
      <c r="G6" s="167" t="s">
        <v>81</v>
      </c>
      <c r="H6" s="167" t="s">
        <v>33</v>
      </c>
      <c r="I6" s="167" t="s">
        <v>82</v>
      </c>
      <c r="J6" s="167" t="s">
        <v>83</v>
      </c>
      <c r="K6" s="167" t="s">
        <v>84</v>
      </c>
      <c r="L6" s="167" t="s">
        <v>85</v>
      </c>
      <c r="M6" s="167" t="s">
        <v>86</v>
      </c>
      <c r="N6" s="167" t="s">
        <v>87</v>
      </c>
      <c r="O6" s="167" t="s">
        <v>88</v>
      </c>
      <c r="P6" s="167" t="s">
        <v>89</v>
      </c>
      <c r="Q6" s="167" t="s">
        <v>90</v>
      </c>
      <c r="R6" s="167" t="s">
        <v>91</v>
      </c>
      <c r="S6" s="167" t="s">
        <v>92</v>
      </c>
      <c r="T6" s="167" t="s">
        <v>93</v>
      </c>
      <c r="U6" s="167" t="s">
        <v>94</v>
      </c>
      <c r="V6" s="167" t="s">
        <v>95</v>
      </c>
    </row>
    <row r="7" spans="1:52" hidden="1" x14ac:dyDescent="0.2">
      <c r="A7" s="168"/>
      <c r="B7" s="169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</row>
    <row r="8" spans="1:52" s="179" customFormat="1" x14ac:dyDescent="0.2">
      <c r="A8" s="172" t="s">
        <v>121</v>
      </c>
      <c r="B8" s="172" t="s">
        <v>78</v>
      </c>
      <c r="C8" s="173" t="s">
        <v>122</v>
      </c>
      <c r="D8" s="174" t="s">
        <v>123</v>
      </c>
      <c r="E8" s="174" t="s">
        <v>124</v>
      </c>
      <c r="F8" s="173" t="s">
        <v>122</v>
      </c>
      <c r="G8" s="174" t="s">
        <v>123</v>
      </c>
      <c r="H8" s="174" t="s">
        <v>124</v>
      </c>
      <c r="I8" s="175" t="s">
        <v>125</v>
      </c>
      <c r="J8" s="175" t="s">
        <v>126</v>
      </c>
      <c r="K8" s="175" t="s">
        <v>127</v>
      </c>
      <c r="L8" s="175" t="s">
        <v>128</v>
      </c>
      <c r="M8" s="176" t="s">
        <v>129</v>
      </c>
      <c r="N8" s="176" t="s">
        <v>83</v>
      </c>
      <c r="O8" s="176" t="s">
        <v>84</v>
      </c>
      <c r="P8" s="177"/>
      <c r="Q8" s="178"/>
    </row>
    <row r="9" spans="1:52" x14ac:dyDescent="0.2">
      <c r="A9" s="180" t="s">
        <v>208</v>
      </c>
      <c r="B9" s="181"/>
      <c r="C9" s="182"/>
      <c r="D9" s="183"/>
      <c r="E9" s="184">
        <f>SUMIF(Y10:Y12,"&lt;&gt;NOR",E10:E12)</f>
        <v>0</v>
      </c>
      <c r="F9" s="185"/>
      <c r="G9" s="185">
        <f>SUM(G10:G12)</f>
        <v>0</v>
      </c>
      <c r="H9" s="185"/>
      <c r="I9" s="185">
        <f>SUM(I10:I12)</f>
        <v>0</v>
      </c>
      <c r="J9" s="185"/>
      <c r="K9" s="185">
        <f>SUM(K10:K12)</f>
        <v>0</v>
      </c>
      <c r="L9" s="185"/>
      <c r="M9" s="185">
        <f>SUM(M10:M12)</f>
        <v>0</v>
      </c>
      <c r="N9" s="185"/>
      <c r="O9" s="185">
        <f>SUM(O10:O12)</f>
        <v>0.02</v>
      </c>
      <c r="P9" s="185"/>
      <c r="Q9" s="185"/>
      <c r="R9" s="185"/>
      <c r="S9" s="185"/>
      <c r="T9" s="185">
        <f>SUM(T10:T12)</f>
        <v>0.23</v>
      </c>
      <c r="U9" s="185"/>
      <c r="V9" s="185"/>
      <c r="Y9" s="19" t="s">
        <v>96</v>
      </c>
    </row>
    <row r="10" spans="1:52" outlineLevel="1" x14ac:dyDescent="0.2">
      <c r="A10" s="186" t="s">
        <v>250</v>
      </c>
      <c r="B10" s="187" t="s">
        <v>106</v>
      </c>
      <c r="C10" s="188">
        <v>1</v>
      </c>
      <c r="D10" s="10"/>
      <c r="E10" s="189">
        <f>ROUND(C10*D10,2)</f>
        <v>0</v>
      </c>
      <c r="F10" s="190"/>
      <c r="G10" s="191">
        <f>ROUND(C10*F10,2)</f>
        <v>0</v>
      </c>
      <c r="H10" s="190"/>
      <c r="I10" s="191">
        <f>ROUND(C10*H10,2)</f>
        <v>0</v>
      </c>
      <c r="J10" s="191">
        <v>21</v>
      </c>
      <c r="K10" s="191">
        <f>E10*(1+J10/100)</f>
        <v>0</v>
      </c>
      <c r="L10" s="191">
        <v>0</v>
      </c>
      <c r="M10" s="191">
        <f>ROUND(C10*L10,2)</f>
        <v>0</v>
      </c>
      <c r="N10" s="191">
        <v>0.02</v>
      </c>
      <c r="O10" s="191">
        <f>ROUND(C10*N10,2)</f>
        <v>0.02</v>
      </c>
      <c r="P10" s="191"/>
      <c r="Q10" s="191" t="s">
        <v>199</v>
      </c>
      <c r="R10" s="191" t="s">
        <v>199</v>
      </c>
      <c r="S10" s="191">
        <v>0.23</v>
      </c>
      <c r="T10" s="191">
        <f>ROUND(C10*S10,2)</f>
        <v>0.23</v>
      </c>
      <c r="U10" s="191"/>
      <c r="V10" s="191" t="s">
        <v>98</v>
      </c>
      <c r="W10" s="192"/>
      <c r="X10" s="192"/>
      <c r="Y10" s="192" t="s">
        <v>99</v>
      </c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</row>
    <row r="11" spans="1:52" outlineLevel="1" x14ac:dyDescent="0.2">
      <c r="A11" s="186" t="s">
        <v>251</v>
      </c>
      <c r="B11" s="187" t="s">
        <v>106</v>
      </c>
      <c r="C11" s="188">
        <v>1</v>
      </c>
      <c r="D11" s="10"/>
      <c r="E11" s="189">
        <f>ROUND(C11*D11,2)</f>
        <v>0</v>
      </c>
      <c r="F11" s="190"/>
      <c r="G11" s="191"/>
      <c r="H11" s="190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</row>
    <row r="12" spans="1:52" x14ac:dyDescent="0.2">
      <c r="A12" s="186" t="s">
        <v>252</v>
      </c>
      <c r="B12" s="187" t="s">
        <v>101</v>
      </c>
      <c r="C12" s="188">
        <v>10</v>
      </c>
      <c r="D12" s="10"/>
      <c r="E12" s="189">
        <f>ROUND(C12*D12,2)</f>
        <v>0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</row>
    <row r="13" spans="1:52" x14ac:dyDescent="0.2">
      <c r="A13" s="180" t="s">
        <v>56</v>
      </c>
      <c r="B13" s="181"/>
      <c r="C13" s="182"/>
      <c r="D13" s="219"/>
      <c r="E13" s="184">
        <f>SUMIF(Y14:Y16,"&lt;&gt;NOR",E14:E16)</f>
        <v>0</v>
      </c>
      <c r="F13" s="185"/>
      <c r="G13" s="185">
        <f>SUM(G14:G16)</f>
        <v>0</v>
      </c>
      <c r="H13" s="185"/>
      <c r="I13" s="185">
        <f>SUM(I14:I16)</f>
        <v>0</v>
      </c>
      <c r="J13" s="185"/>
      <c r="K13" s="185">
        <f>SUM(K14:K16)</f>
        <v>0</v>
      </c>
      <c r="L13" s="185"/>
      <c r="M13" s="185">
        <f>SUM(M14:M16)</f>
        <v>0.49</v>
      </c>
      <c r="N13" s="185"/>
      <c r="O13" s="185">
        <f>SUM(O14:O16)</f>
        <v>0</v>
      </c>
      <c r="P13" s="185"/>
      <c r="Q13" s="185"/>
      <c r="R13" s="185"/>
      <c r="S13" s="185"/>
      <c r="T13" s="185">
        <f>SUM(T14:T16)</f>
        <v>15.17</v>
      </c>
      <c r="U13" s="185"/>
      <c r="V13" s="185"/>
      <c r="Y13" s="19" t="s">
        <v>96</v>
      </c>
    </row>
    <row r="14" spans="1:52" ht="22.5" outlineLevel="1" x14ac:dyDescent="0.2">
      <c r="A14" s="186" t="s">
        <v>200</v>
      </c>
      <c r="B14" s="187" t="s">
        <v>101</v>
      </c>
      <c r="C14" s="188">
        <v>15</v>
      </c>
      <c r="D14" s="10"/>
      <c r="E14" s="189">
        <f>ROUND(C14*D14,2)</f>
        <v>0</v>
      </c>
      <c r="F14" s="190"/>
      <c r="G14" s="191">
        <f>ROUND(C14*F14,2)</f>
        <v>0</v>
      </c>
      <c r="H14" s="190"/>
      <c r="I14" s="191">
        <f>ROUND(C14*H14,2)</f>
        <v>0</v>
      </c>
      <c r="J14" s="191">
        <v>21</v>
      </c>
      <c r="K14" s="191">
        <f>E14*(1+J14/100)</f>
        <v>0</v>
      </c>
      <c r="L14" s="191">
        <v>1.2149999999999999E-2</v>
      </c>
      <c r="M14" s="191">
        <f>ROUND(C14*L14,2)</f>
        <v>0.18</v>
      </c>
      <c r="N14" s="191">
        <v>0</v>
      </c>
      <c r="O14" s="191">
        <f>ROUND(C14*N14,2)</f>
        <v>0</v>
      </c>
      <c r="P14" s="191"/>
      <c r="Q14" s="191" t="s">
        <v>199</v>
      </c>
      <c r="R14" s="191" t="s">
        <v>199</v>
      </c>
      <c r="S14" s="191">
        <v>1.0109999999999999</v>
      </c>
      <c r="T14" s="191">
        <f>ROUND(C14*S14,2)</f>
        <v>15.17</v>
      </c>
      <c r="U14" s="191"/>
      <c r="V14" s="191" t="s">
        <v>98</v>
      </c>
      <c r="W14" s="192"/>
      <c r="X14" s="192"/>
      <c r="Y14" s="192" t="s">
        <v>99</v>
      </c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</row>
    <row r="15" spans="1:52" outlineLevel="1" x14ac:dyDescent="0.2">
      <c r="A15" s="193" t="s">
        <v>201</v>
      </c>
      <c r="B15" s="194" t="s">
        <v>139</v>
      </c>
      <c r="C15" s="188">
        <v>5</v>
      </c>
      <c r="D15" s="11"/>
      <c r="E15" s="195">
        <f>ROUND(C15*D15,2)</f>
        <v>0</v>
      </c>
      <c r="F15" s="190"/>
      <c r="G15" s="191">
        <f>ROUND(C15*F15,2)</f>
        <v>0</v>
      </c>
      <c r="H15" s="190"/>
      <c r="I15" s="191">
        <f>ROUND(C15*H15,2)</f>
        <v>0</v>
      </c>
      <c r="J15" s="191">
        <v>21</v>
      </c>
      <c r="K15" s="191">
        <f>E15*(1+J15/100)</f>
        <v>0</v>
      </c>
      <c r="L15" s="191">
        <v>0</v>
      </c>
      <c r="M15" s="191">
        <f>ROUND(C15*L15,2)</f>
        <v>0</v>
      </c>
      <c r="N15" s="191">
        <v>0</v>
      </c>
      <c r="O15" s="191">
        <f>ROUND(C15*N15,2)</f>
        <v>0</v>
      </c>
      <c r="P15" s="191"/>
      <c r="Q15" s="191" t="s">
        <v>103</v>
      </c>
      <c r="R15" s="191" t="s">
        <v>107</v>
      </c>
      <c r="S15" s="191">
        <v>0</v>
      </c>
      <c r="T15" s="191">
        <f>ROUND(C15*S15,2)</f>
        <v>0</v>
      </c>
      <c r="U15" s="191"/>
      <c r="V15" s="191" t="s">
        <v>202</v>
      </c>
      <c r="W15" s="192"/>
      <c r="X15" s="192"/>
      <c r="Y15" s="192" t="s">
        <v>203</v>
      </c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</row>
    <row r="16" spans="1:52" ht="22.5" outlineLevel="1" x14ac:dyDescent="0.2">
      <c r="A16" s="186" t="s">
        <v>347</v>
      </c>
      <c r="B16" s="187" t="s">
        <v>101</v>
      </c>
      <c r="C16" s="188">
        <v>35</v>
      </c>
      <c r="D16" s="10"/>
      <c r="E16" s="189">
        <f>ROUND(C16*D16,2)</f>
        <v>0</v>
      </c>
      <c r="F16" s="190"/>
      <c r="G16" s="191">
        <f>ROUND(C16*F16,2)</f>
        <v>0</v>
      </c>
      <c r="H16" s="190"/>
      <c r="I16" s="191">
        <f>ROUND(C16*H16,2)</f>
        <v>0</v>
      </c>
      <c r="J16" s="191">
        <v>21</v>
      </c>
      <c r="K16" s="191">
        <f>E16*(1+J16/100)</f>
        <v>0</v>
      </c>
      <c r="L16" s="191">
        <v>8.8999999999999999E-3</v>
      </c>
      <c r="M16" s="191">
        <f>ROUND(C16*L16,2)</f>
        <v>0.31</v>
      </c>
      <c r="N16" s="191">
        <v>0</v>
      </c>
      <c r="O16" s="191">
        <f>ROUND(C16*N16,2)</f>
        <v>0</v>
      </c>
      <c r="P16" s="191" t="s">
        <v>108</v>
      </c>
      <c r="Q16" s="191" t="s">
        <v>199</v>
      </c>
      <c r="R16" s="191" t="s">
        <v>204</v>
      </c>
      <c r="S16" s="191">
        <v>0</v>
      </c>
      <c r="T16" s="191">
        <f>ROUND(C16*S16,2)</f>
        <v>0</v>
      </c>
      <c r="U16" s="191"/>
      <c r="V16" s="191" t="s">
        <v>109</v>
      </c>
      <c r="W16" s="192"/>
      <c r="X16" s="192"/>
      <c r="Y16" s="192" t="s">
        <v>110</v>
      </c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</row>
    <row r="17" spans="1:52" x14ac:dyDescent="0.2">
      <c r="A17" s="180" t="s">
        <v>59</v>
      </c>
      <c r="B17" s="181"/>
      <c r="C17" s="182"/>
      <c r="D17" s="219"/>
      <c r="E17" s="184">
        <f>SUMIF(Y18:Y18,"&lt;&gt;NOR",E18:E18)</f>
        <v>0</v>
      </c>
      <c r="F17" s="185"/>
      <c r="G17" s="185">
        <f>SUM(G18:G18)</f>
        <v>0</v>
      </c>
      <c r="H17" s="185"/>
      <c r="I17" s="185">
        <f>SUM(I18:I18)</f>
        <v>0</v>
      </c>
      <c r="J17" s="185"/>
      <c r="K17" s="185">
        <f>SUM(K18:K18)</f>
        <v>0</v>
      </c>
      <c r="L17" s="185"/>
      <c r="M17" s="185">
        <f>SUM(M18:M18)</f>
        <v>0</v>
      </c>
      <c r="N17" s="185"/>
      <c r="O17" s="185">
        <f>SUM(O18:O18)</f>
        <v>0</v>
      </c>
      <c r="P17" s="185"/>
      <c r="Q17" s="185"/>
      <c r="R17" s="185"/>
      <c r="S17" s="185"/>
      <c r="T17" s="185">
        <f>SUM(T18:T18)</f>
        <v>0</v>
      </c>
      <c r="U17" s="185"/>
      <c r="V17" s="185"/>
      <c r="Y17" s="19" t="s">
        <v>96</v>
      </c>
    </row>
    <row r="18" spans="1:52" outlineLevel="1" x14ac:dyDescent="0.2">
      <c r="A18" s="193" t="s">
        <v>205</v>
      </c>
      <c r="B18" s="194" t="s">
        <v>139</v>
      </c>
      <c r="C18" s="196">
        <v>5</v>
      </c>
      <c r="D18" s="11"/>
      <c r="E18" s="195">
        <f>ROUND(C18*D18,2)</f>
        <v>0</v>
      </c>
      <c r="F18" s="190"/>
      <c r="G18" s="191">
        <f>ROUND(C18*F18,2)</f>
        <v>0</v>
      </c>
      <c r="H18" s="190"/>
      <c r="I18" s="191">
        <f>ROUND(C18*H18,2)</f>
        <v>0</v>
      </c>
      <c r="J18" s="191">
        <v>21</v>
      </c>
      <c r="K18" s="191">
        <f>E18*(1+J18/100)</f>
        <v>0</v>
      </c>
      <c r="L18" s="191">
        <v>0</v>
      </c>
      <c r="M18" s="191">
        <f>ROUND(C18*L18,2)</f>
        <v>0</v>
      </c>
      <c r="N18" s="191">
        <v>0</v>
      </c>
      <c r="O18" s="191">
        <f>ROUND(C18*N18,2)</f>
        <v>0</v>
      </c>
      <c r="P18" s="191"/>
      <c r="Q18" s="191" t="s">
        <v>103</v>
      </c>
      <c r="R18" s="191" t="s">
        <v>107</v>
      </c>
      <c r="S18" s="191">
        <v>0</v>
      </c>
      <c r="T18" s="191">
        <f>ROUND(C18*S18,2)</f>
        <v>0</v>
      </c>
      <c r="U18" s="191"/>
      <c r="V18" s="191" t="s">
        <v>202</v>
      </c>
      <c r="W18" s="192"/>
      <c r="X18" s="192"/>
      <c r="Y18" s="192" t="s">
        <v>203</v>
      </c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</row>
    <row r="19" spans="1:52" x14ac:dyDescent="0.2">
      <c r="A19" s="180" t="s">
        <v>60</v>
      </c>
      <c r="B19" s="181"/>
      <c r="C19" s="182"/>
      <c r="D19" s="219"/>
      <c r="E19" s="184">
        <f>SUMIF(Y20:Y20,"&lt;&gt;NOR",E20:E20)</f>
        <v>0</v>
      </c>
      <c r="F19" s="185"/>
      <c r="G19" s="185">
        <f>SUM(G20:G20)</f>
        <v>0</v>
      </c>
      <c r="H19" s="185"/>
      <c r="I19" s="185">
        <f>SUM(I20:I20)</f>
        <v>0</v>
      </c>
      <c r="J19" s="185"/>
      <c r="K19" s="185">
        <f>SUM(K20:K20)</f>
        <v>0</v>
      </c>
      <c r="L19" s="185"/>
      <c r="M19" s="185">
        <f>SUM(M20:M20)</f>
        <v>0</v>
      </c>
      <c r="N19" s="185"/>
      <c r="O19" s="185">
        <f>SUM(O20:O20)</f>
        <v>0</v>
      </c>
      <c r="P19" s="185"/>
      <c r="Q19" s="185"/>
      <c r="R19" s="185"/>
      <c r="S19" s="185"/>
      <c r="T19" s="185">
        <f>SUM(T20:T20)</f>
        <v>0</v>
      </c>
      <c r="U19" s="185"/>
      <c r="V19" s="185"/>
      <c r="Y19" s="19" t="s">
        <v>96</v>
      </c>
    </row>
    <row r="20" spans="1:52" outlineLevel="1" x14ac:dyDescent="0.2">
      <c r="A20" s="186"/>
      <c r="B20" s="187"/>
      <c r="C20" s="188"/>
      <c r="D20" s="10"/>
      <c r="E20" s="189">
        <f>ROUND(C20*D20,2)</f>
        <v>0</v>
      </c>
      <c r="F20" s="190"/>
      <c r="G20" s="191">
        <f>ROUND(C20*F20,2)</f>
        <v>0</v>
      </c>
      <c r="H20" s="190"/>
      <c r="I20" s="191">
        <f>ROUND(C20*H20,2)</f>
        <v>0</v>
      </c>
      <c r="J20" s="191">
        <v>21</v>
      </c>
      <c r="K20" s="191">
        <f>E20*(1+J20/100)</f>
        <v>0</v>
      </c>
      <c r="L20" s="191">
        <v>2.1659999999999999E-2</v>
      </c>
      <c r="M20" s="191">
        <f>ROUND(C20*L20,2)</f>
        <v>0</v>
      </c>
      <c r="N20" s="191">
        <v>0</v>
      </c>
      <c r="O20" s="191">
        <f>ROUND(C20*N20,2)</f>
        <v>0</v>
      </c>
      <c r="P20" s="191"/>
      <c r="Q20" s="191" t="s">
        <v>199</v>
      </c>
      <c r="R20" s="191" t="s">
        <v>199</v>
      </c>
      <c r="S20" s="191">
        <v>0.42</v>
      </c>
      <c r="T20" s="191">
        <f>ROUND(C20*S20,2)</f>
        <v>0</v>
      </c>
      <c r="U20" s="191"/>
      <c r="V20" s="191" t="s">
        <v>98</v>
      </c>
      <c r="W20" s="192"/>
      <c r="X20" s="192"/>
      <c r="Y20" s="192" t="s">
        <v>99</v>
      </c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</row>
    <row r="21" spans="1:52" x14ac:dyDescent="0.2">
      <c r="A21" s="180" t="s">
        <v>62</v>
      </c>
      <c r="B21" s="181"/>
      <c r="C21" s="182"/>
      <c r="D21" s="219"/>
      <c r="E21" s="184">
        <f>SUMIF(Y22:Y23,"&lt;&gt;NOR",E22:E23)</f>
        <v>0</v>
      </c>
      <c r="F21" s="185"/>
      <c r="G21" s="185">
        <f>SUM(G22:G23)</f>
        <v>0</v>
      </c>
      <c r="H21" s="185"/>
      <c r="I21" s="185">
        <f>SUM(I22:I23)</f>
        <v>0</v>
      </c>
      <c r="J21" s="185"/>
      <c r="K21" s="185">
        <f>SUM(K22:K23)</f>
        <v>0</v>
      </c>
      <c r="L21" s="185"/>
      <c r="M21" s="185">
        <f>SUM(M22:M23)</f>
        <v>0.01</v>
      </c>
      <c r="N21" s="185"/>
      <c r="O21" s="185">
        <f>SUM(O22:O23)</f>
        <v>0</v>
      </c>
      <c r="P21" s="185"/>
      <c r="Q21" s="185"/>
      <c r="R21" s="185"/>
      <c r="S21" s="185"/>
      <c r="T21" s="185">
        <f>SUM(T22:T23)</f>
        <v>0.95</v>
      </c>
      <c r="U21" s="185"/>
      <c r="V21" s="185"/>
      <c r="Y21" s="19" t="s">
        <v>96</v>
      </c>
    </row>
    <row r="22" spans="1:52" outlineLevel="1" x14ac:dyDescent="0.2">
      <c r="A22" s="193" t="s">
        <v>206</v>
      </c>
      <c r="B22" s="194" t="s">
        <v>105</v>
      </c>
      <c r="C22" s="197">
        <v>1</v>
      </c>
      <c r="D22" s="11"/>
      <c r="E22" s="195">
        <f>ROUND(C22*D22,2)</f>
        <v>0</v>
      </c>
      <c r="F22" s="190"/>
      <c r="G22" s="191">
        <f>ROUND(C22*F22,2)</f>
        <v>0</v>
      </c>
      <c r="H22" s="190"/>
      <c r="I22" s="191">
        <f>ROUND(C22*H22,2)</f>
        <v>0</v>
      </c>
      <c r="J22" s="191">
        <v>21</v>
      </c>
      <c r="K22" s="191">
        <f>E22*(1+J22/100)</f>
        <v>0</v>
      </c>
      <c r="L22" s="191">
        <v>0</v>
      </c>
      <c r="M22" s="191">
        <f>ROUND(C22*L22,2)</f>
        <v>0</v>
      </c>
      <c r="N22" s="191">
        <v>0</v>
      </c>
      <c r="O22" s="191">
        <f>ROUND(C22*N22,2)</f>
        <v>0</v>
      </c>
      <c r="P22" s="191"/>
      <c r="Q22" s="191" t="s">
        <v>199</v>
      </c>
      <c r="R22" s="191" t="s">
        <v>199</v>
      </c>
      <c r="S22" s="191">
        <v>0.95</v>
      </c>
      <c r="T22" s="191">
        <f>ROUND(C22*S22,2)</f>
        <v>0.95</v>
      </c>
      <c r="U22" s="191"/>
      <c r="V22" s="191" t="s">
        <v>98</v>
      </c>
      <c r="W22" s="192"/>
      <c r="X22" s="192"/>
      <c r="Y22" s="192" t="s">
        <v>99</v>
      </c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</row>
    <row r="23" spans="1:52" outlineLevel="1" x14ac:dyDescent="0.2">
      <c r="A23" s="193" t="s">
        <v>207</v>
      </c>
      <c r="B23" s="194" t="s">
        <v>105</v>
      </c>
      <c r="C23" s="196">
        <v>1</v>
      </c>
      <c r="D23" s="11"/>
      <c r="E23" s="195">
        <f>ROUND(C23*D23,2)</f>
        <v>0</v>
      </c>
      <c r="F23" s="190"/>
      <c r="G23" s="191">
        <f>ROUND(C23*F23,2)</f>
        <v>0</v>
      </c>
      <c r="H23" s="190"/>
      <c r="I23" s="191">
        <f>ROUND(C23*H23,2)</f>
        <v>0</v>
      </c>
      <c r="J23" s="191">
        <v>21</v>
      </c>
      <c r="K23" s="191">
        <f>E23*(1+J23/100)</f>
        <v>0</v>
      </c>
      <c r="L23" s="191">
        <v>1.098E-2</v>
      </c>
      <c r="M23" s="191">
        <f>ROUND(C23*L23,2)</f>
        <v>0.01</v>
      </c>
      <c r="N23" s="191">
        <v>0</v>
      </c>
      <c r="O23" s="191">
        <f>ROUND(C23*N23,2)</f>
        <v>0</v>
      </c>
      <c r="P23" s="191" t="s">
        <v>108</v>
      </c>
      <c r="Q23" s="191" t="s">
        <v>199</v>
      </c>
      <c r="R23" s="191" t="s">
        <v>107</v>
      </c>
      <c r="S23" s="191">
        <v>0</v>
      </c>
      <c r="T23" s="191">
        <f>ROUND(C23*S23,2)</f>
        <v>0</v>
      </c>
      <c r="U23" s="191"/>
      <c r="V23" s="191" t="s">
        <v>109</v>
      </c>
      <c r="W23" s="192"/>
      <c r="X23" s="192"/>
      <c r="Y23" s="192" t="s">
        <v>110</v>
      </c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</row>
    <row r="24" spans="1:52" x14ac:dyDescent="0.2">
      <c r="A24" s="180" t="s">
        <v>63</v>
      </c>
      <c r="B24" s="181"/>
      <c r="C24" s="182"/>
      <c r="D24" s="219"/>
      <c r="E24" s="184">
        <f>SUMIF(Y25:Y25,"&lt;&gt;NOR",E25:E25)</f>
        <v>0</v>
      </c>
      <c r="F24" s="185"/>
      <c r="G24" s="185">
        <f>SUM(G25:G25)</f>
        <v>0</v>
      </c>
      <c r="H24" s="185"/>
      <c r="I24" s="185">
        <f>SUM(I25:I25)</f>
        <v>0</v>
      </c>
      <c r="J24" s="185"/>
      <c r="K24" s="185">
        <f>SUM(K25:K25)</f>
        <v>0</v>
      </c>
      <c r="L24" s="185"/>
      <c r="M24" s="185">
        <f>SUM(M25:M25)</f>
        <v>0</v>
      </c>
      <c r="N24" s="185"/>
      <c r="O24" s="185">
        <f>SUM(O25:O25)</f>
        <v>0</v>
      </c>
      <c r="P24" s="185"/>
      <c r="Q24" s="185"/>
      <c r="R24" s="185"/>
      <c r="S24" s="185"/>
      <c r="T24" s="185">
        <f>SUM(T25:T25)</f>
        <v>2.25</v>
      </c>
      <c r="U24" s="185"/>
      <c r="V24" s="185"/>
      <c r="Y24" s="19" t="s">
        <v>96</v>
      </c>
    </row>
    <row r="25" spans="1:52" outlineLevel="1" x14ac:dyDescent="0.2">
      <c r="A25" s="193" t="s">
        <v>209</v>
      </c>
      <c r="B25" s="194" t="s">
        <v>102</v>
      </c>
      <c r="C25" s="197">
        <v>2.4</v>
      </c>
      <c r="D25" s="11"/>
      <c r="E25" s="195">
        <f>ROUND(C25*D25,2)</f>
        <v>0</v>
      </c>
      <c r="F25" s="190"/>
      <c r="G25" s="191">
        <f>ROUND(C25*F25,2)</f>
        <v>0</v>
      </c>
      <c r="H25" s="190"/>
      <c r="I25" s="191">
        <f>ROUND(C25*H25,2)</f>
        <v>0</v>
      </c>
      <c r="J25" s="191">
        <v>21</v>
      </c>
      <c r="K25" s="191">
        <f>E25*(1+J25/100)</f>
        <v>0</v>
      </c>
      <c r="L25" s="191">
        <v>0</v>
      </c>
      <c r="M25" s="191">
        <f>ROUND(C25*L25,2)</f>
        <v>0</v>
      </c>
      <c r="N25" s="191">
        <v>0</v>
      </c>
      <c r="O25" s="191">
        <f>ROUND(C25*N25,2)</f>
        <v>0</v>
      </c>
      <c r="P25" s="191"/>
      <c r="Q25" s="191" t="s">
        <v>199</v>
      </c>
      <c r="R25" s="191" t="s">
        <v>199</v>
      </c>
      <c r="S25" s="191">
        <v>0.9385</v>
      </c>
      <c r="T25" s="191">
        <f>ROUND(C25*S25,2)</f>
        <v>2.25</v>
      </c>
      <c r="U25" s="191"/>
      <c r="V25" s="191" t="s">
        <v>111</v>
      </c>
      <c r="W25" s="192"/>
      <c r="X25" s="192"/>
      <c r="Y25" s="192" t="s">
        <v>112</v>
      </c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</row>
    <row r="26" spans="1:52" x14ac:dyDescent="0.2">
      <c r="A26" s="180" t="s">
        <v>64</v>
      </c>
      <c r="B26" s="181"/>
      <c r="C26" s="182"/>
      <c r="D26" s="219"/>
      <c r="E26" s="184">
        <f>SUMIF(Y27:Y36,"&lt;&gt;NOR",E27:E36)</f>
        <v>0</v>
      </c>
      <c r="F26" s="185"/>
      <c r="G26" s="185">
        <f>SUM(G27:G36)</f>
        <v>0</v>
      </c>
      <c r="H26" s="185"/>
      <c r="I26" s="185">
        <f>SUM(I27:I36)</f>
        <v>0</v>
      </c>
      <c r="J26" s="185"/>
      <c r="K26" s="185">
        <f>SUM(K27:K36)</f>
        <v>0</v>
      </c>
      <c r="L26" s="185"/>
      <c r="M26" s="185">
        <f>SUM(M27:M36)</f>
        <v>0.11</v>
      </c>
      <c r="N26" s="185"/>
      <c r="O26" s="185">
        <f>SUM(O27:O36)</f>
        <v>0.03</v>
      </c>
      <c r="P26" s="185"/>
      <c r="Q26" s="185"/>
      <c r="R26" s="185"/>
      <c r="S26" s="185"/>
      <c r="T26" s="185">
        <f>SUM(T27:T36)</f>
        <v>9.870000000000001</v>
      </c>
      <c r="U26" s="185"/>
      <c r="V26" s="185"/>
      <c r="Y26" s="19" t="s">
        <v>96</v>
      </c>
    </row>
    <row r="27" spans="1:52" outlineLevel="1" x14ac:dyDescent="0.2">
      <c r="A27" s="186" t="s">
        <v>253</v>
      </c>
      <c r="B27" s="187" t="s">
        <v>105</v>
      </c>
      <c r="C27" s="188">
        <v>1</v>
      </c>
      <c r="D27" s="10"/>
      <c r="E27" s="189">
        <f>ROUND(C27*D27,2)</f>
        <v>0</v>
      </c>
      <c r="F27" s="190"/>
      <c r="G27" s="191">
        <f>ROUND(C27*F27,2)</f>
        <v>0</v>
      </c>
      <c r="H27" s="190"/>
      <c r="I27" s="191">
        <f>ROUND(C27*H27,2)</f>
        <v>0</v>
      </c>
      <c r="J27" s="191">
        <v>21</v>
      </c>
      <c r="K27" s="191">
        <f>E27*(1+J27/100)</f>
        <v>0</v>
      </c>
      <c r="L27" s="191">
        <v>0</v>
      </c>
      <c r="M27" s="191">
        <f>ROUND(C27*L27,2)</f>
        <v>0</v>
      </c>
      <c r="N27" s="191">
        <v>2.4649999999999998E-2</v>
      </c>
      <c r="O27" s="191">
        <f>ROUND(C27*N27,2)</f>
        <v>0.02</v>
      </c>
      <c r="P27" s="191"/>
      <c r="Q27" s="191" t="s">
        <v>199</v>
      </c>
      <c r="R27" s="191" t="s">
        <v>199</v>
      </c>
      <c r="S27" s="191">
        <v>0.3</v>
      </c>
      <c r="T27" s="191">
        <f>ROUND(C27*S27,2)</f>
        <v>0.3</v>
      </c>
      <c r="U27" s="191"/>
      <c r="V27" s="191" t="s">
        <v>98</v>
      </c>
      <c r="W27" s="192"/>
      <c r="X27" s="192"/>
      <c r="Y27" s="192" t="s">
        <v>99</v>
      </c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</row>
    <row r="28" spans="1:52" outlineLevel="1" x14ac:dyDescent="0.2">
      <c r="A28" s="193" t="s">
        <v>254</v>
      </c>
      <c r="B28" s="194" t="s">
        <v>105</v>
      </c>
      <c r="C28" s="197">
        <v>1</v>
      </c>
      <c r="D28" s="11"/>
      <c r="E28" s="195">
        <f>ROUND(C28*D28,2)</f>
        <v>0</v>
      </c>
      <c r="F28" s="190"/>
      <c r="G28" s="191">
        <f>ROUND(C28*F28,2)</f>
        <v>0</v>
      </c>
      <c r="H28" s="190"/>
      <c r="I28" s="191">
        <f>ROUND(C28*H28,2)</f>
        <v>0</v>
      </c>
      <c r="J28" s="191">
        <v>21</v>
      </c>
      <c r="K28" s="191">
        <f>E28*(1+J28/100)</f>
        <v>0</v>
      </c>
      <c r="L28" s="191">
        <v>0</v>
      </c>
      <c r="M28" s="191">
        <f>ROUND(C28*L28,2)</f>
        <v>0</v>
      </c>
      <c r="N28" s="191">
        <v>8.0000000000000002E-3</v>
      </c>
      <c r="O28" s="191">
        <f>ROUND(C28*N28,2)</f>
        <v>0.01</v>
      </c>
      <c r="P28" s="191"/>
      <c r="Q28" s="191" t="s">
        <v>199</v>
      </c>
      <c r="R28" s="191" t="s">
        <v>199</v>
      </c>
      <c r="S28" s="191">
        <v>6.6000000000000003E-2</v>
      </c>
      <c r="T28" s="191">
        <f>ROUND(C28*S28,2)</f>
        <v>7.0000000000000007E-2</v>
      </c>
      <c r="U28" s="191"/>
      <c r="V28" s="191" t="s">
        <v>98</v>
      </c>
      <c r="W28" s="192"/>
      <c r="X28" s="192"/>
      <c r="Y28" s="192" t="s">
        <v>99</v>
      </c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</row>
    <row r="29" spans="1:52" outlineLevel="1" x14ac:dyDescent="0.2">
      <c r="A29" s="193" t="s">
        <v>210</v>
      </c>
      <c r="B29" s="194" t="s">
        <v>105</v>
      </c>
      <c r="C29" s="197">
        <v>1</v>
      </c>
      <c r="D29" s="11"/>
      <c r="E29" s="195">
        <f t="shared" ref="E29:E36" si="0">ROUND(C29*D29,2)</f>
        <v>0</v>
      </c>
      <c r="F29" s="190"/>
      <c r="G29" s="191">
        <f t="shared" ref="G29:G36" si="1">ROUND(C29*F29,2)</f>
        <v>0</v>
      </c>
      <c r="H29" s="190"/>
      <c r="I29" s="191">
        <f t="shared" ref="I29:I36" si="2">ROUND(C29*H29,2)</f>
        <v>0</v>
      </c>
      <c r="J29" s="191">
        <v>21</v>
      </c>
      <c r="K29" s="191">
        <f t="shared" ref="K29:K36" si="3">E29*(1+J29/100)</f>
        <v>0</v>
      </c>
      <c r="L29" s="191">
        <v>0</v>
      </c>
      <c r="M29" s="191">
        <f t="shared" ref="M29:M36" si="4">ROUND(C29*L29,2)</f>
        <v>0</v>
      </c>
      <c r="N29" s="191">
        <v>0</v>
      </c>
      <c r="O29" s="191">
        <f t="shared" ref="O29:O36" si="5">ROUND(C29*N29,2)</f>
        <v>0</v>
      </c>
      <c r="P29" s="191"/>
      <c r="Q29" s="191" t="s">
        <v>199</v>
      </c>
      <c r="R29" s="191" t="s">
        <v>199</v>
      </c>
      <c r="S29" s="191">
        <v>1.45</v>
      </c>
      <c r="T29" s="191">
        <f t="shared" ref="T29:T36" si="6">ROUND(C29*S29,2)</f>
        <v>1.45</v>
      </c>
      <c r="U29" s="191"/>
      <c r="V29" s="191" t="s">
        <v>98</v>
      </c>
      <c r="W29" s="192"/>
      <c r="X29" s="192"/>
      <c r="Y29" s="192" t="s">
        <v>99</v>
      </c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</row>
    <row r="30" spans="1:52" outlineLevel="1" x14ac:dyDescent="0.2">
      <c r="A30" s="193" t="s">
        <v>211</v>
      </c>
      <c r="B30" s="194" t="s">
        <v>105</v>
      </c>
      <c r="C30" s="197">
        <v>1</v>
      </c>
      <c r="D30" s="11"/>
      <c r="E30" s="195">
        <f t="shared" si="0"/>
        <v>0</v>
      </c>
      <c r="F30" s="190"/>
      <c r="G30" s="191">
        <f t="shared" si="1"/>
        <v>0</v>
      </c>
      <c r="H30" s="190"/>
      <c r="I30" s="191">
        <f t="shared" si="2"/>
        <v>0</v>
      </c>
      <c r="J30" s="191">
        <v>21</v>
      </c>
      <c r="K30" s="191">
        <f t="shared" si="3"/>
        <v>0</v>
      </c>
      <c r="L30" s="191">
        <v>0</v>
      </c>
      <c r="M30" s="191">
        <f t="shared" si="4"/>
        <v>0</v>
      </c>
      <c r="N30" s="191">
        <v>0</v>
      </c>
      <c r="O30" s="191">
        <f t="shared" si="5"/>
        <v>0</v>
      </c>
      <c r="P30" s="191"/>
      <c r="Q30" s="191" t="s">
        <v>199</v>
      </c>
      <c r="R30" s="191" t="s">
        <v>199</v>
      </c>
      <c r="S30" s="191">
        <v>8.0449999999999999</v>
      </c>
      <c r="T30" s="191">
        <f t="shared" si="6"/>
        <v>8.0500000000000007</v>
      </c>
      <c r="U30" s="191"/>
      <c r="V30" s="191" t="s">
        <v>98</v>
      </c>
      <c r="W30" s="192"/>
      <c r="X30" s="192"/>
      <c r="Y30" s="192" t="s">
        <v>99</v>
      </c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</row>
    <row r="31" spans="1:52" outlineLevel="1" x14ac:dyDescent="0.2">
      <c r="A31" s="193" t="s">
        <v>212</v>
      </c>
      <c r="B31" s="194" t="s">
        <v>105</v>
      </c>
      <c r="C31" s="197">
        <v>1</v>
      </c>
      <c r="D31" s="11"/>
      <c r="E31" s="195">
        <f t="shared" si="0"/>
        <v>0</v>
      </c>
      <c r="F31" s="190"/>
      <c r="G31" s="191">
        <f t="shared" si="1"/>
        <v>0</v>
      </c>
      <c r="H31" s="190"/>
      <c r="I31" s="191">
        <f t="shared" si="2"/>
        <v>0</v>
      </c>
      <c r="J31" s="191">
        <v>21</v>
      </c>
      <c r="K31" s="191">
        <f t="shared" si="3"/>
        <v>0</v>
      </c>
      <c r="L31" s="191">
        <v>0</v>
      </c>
      <c r="M31" s="191">
        <f t="shared" si="4"/>
        <v>0</v>
      </c>
      <c r="N31" s="191">
        <v>0</v>
      </c>
      <c r="O31" s="191">
        <f t="shared" si="5"/>
        <v>0</v>
      </c>
      <c r="P31" s="191"/>
      <c r="Q31" s="191" t="s">
        <v>103</v>
      </c>
      <c r="R31" s="191" t="s">
        <v>107</v>
      </c>
      <c r="S31" s="191">
        <v>0</v>
      </c>
      <c r="T31" s="191">
        <f t="shared" si="6"/>
        <v>0</v>
      </c>
      <c r="U31" s="191"/>
      <c r="V31" s="191" t="s">
        <v>98</v>
      </c>
      <c r="W31" s="192"/>
      <c r="X31" s="192"/>
      <c r="Y31" s="192" t="s">
        <v>99</v>
      </c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</row>
    <row r="32" spans="1:52" outlineLevel="1" x14ac:dyDescent="0.2">
      <c r="A32" s="193" t="s">
        <v>338</v>
      </c>
      <c r="B32" s="194" t="s">
        <v>105</v>
      </c>
      <c r="C32" s="197">
        <v>1</v>
      </c>
      <c r="D32" s="11"/>
      <c r="E32" s="195">
        <f t="shared" si="0"/>
        <v>0</v>
      </c>
      <c r="F32" s="190"/>
      <c r="G32" s="191">
        <f t="shared" si="1"/>
        <v>0</v>
      </c>
      <c r="H32" s="190"/>
      <c r="I32" s="191">
        <f t="shared" si="2"/>
        <v>0</v>
      </c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</row>
    <row r="33" spans="1:52" outlineLevel="1" x14ac:dyDescent="0.2">
      <c r="A33" s="193" t="s">
        <v>340</v>
      </c>
      <c r="B33" s="194" t="s">
        <v>105</v>
      </c>
      <c r="C33" s="197">
        <v>2</v>
      </c>
      <c r="D33" s="11"/>
      <c r="E33" s="195">
        <f t="shared" si="0"/>
        <v>0</v>
      </c>
      <c r="F33" s="190"/>
      <c r="G33" s="191"/>
      <c r="H33" s="190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</row>
    <row r="34" spans="1:52" outlineLevel="1" x14ac:dyDescent="0.2">
      <c r="A34" s="193" t="s">
        <v>339</v>
      </c>
      <c r="B34" s="194" t="s">
        <v>105</v>
      </c>
      <c r="C34" s="197">
        <v>1</v>
      </c>
      <c r="D34" s="11"/>
      <c r="E34" s="195">
        <f t="shared" si="0"/>
        <v>0</v>
      </c>
      <c r="F34" s="190"/>
      <c r="G34" s="191"/>
      <c r="H34" s="190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</row>
    <row r="35" spans="1:52" outlineLevel="1" x14ac:dyDescent="0.2">
      <c r="A35" s="193" t="s">
        <v>213</v>
      </c>
      <c r="B35" s="194" t="s">
        <v>105</v>
      </c>
      <c r="C35" s="197">
        <v>1</v>
      </c>
      <c r="D35" s="11"/>
      <c r="E35" s="195">
        <f t="shared" si="0"/>
        <v>0</v>
      </c>
      <c r="F35" s="190"/>
      <c r="G35" s="191">
        <f t="shared" si="1"/>
        <v>0</v>
      </c>
      <c r="H35" s="190"/>
      <c r="I35" s="191">
        <f t="shared" si="2"/>
        <v>0</v>
      </c>
      <c r="J35" s="191">
        <v>21</v>
      </c>
      <c r="K35" s="191">
        <f t="shared" si="3"/>
        <v>0</v>
      </c>
      <c r="L35" s="191">
        <v>4.4999999999999999E-4</v>
      </c>
      <c r="M35" s="191">
        <f t="shared" si="4"/>
        <v>0</v>
      </c>
      <c r="N35" s="191">
        <v>0</v>
      </c>
      <c r="O35" s="191">
        <f t="shared" si="5"/>
        <v>0</v>
      </c>
      <c r="P35" s="191" t="s">
        <v>108</v>
      </c>
      <c r="Q35" s="191" t="s">
        <v>199</v>
      </c>
      <c r="R35" s="191" t="s">
        <v>107</v>
      </c>
      <c r="S35" s="191">
        <v>0</v>
      </c>
      <c r="T35" s="191">
        <f t="shared" si="6"/>
        <v>0</v>
      </c>
      <c r="U35" s="191"/>
      <c r="V35" s="191" t="s">
        <v>109</v>
      </c>
      <c r="W35" s="192"/>
      <c r="X35" s="192"/>
      <c r="Y35" s="192" t="s">
        <v>110</v>
      </c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</row>
    <row r="36" spans="1:52" outlineLevel="1" x14ac:dyDescent="0.2">
      <c r="A36" s="193" t="s">
        <v>214</v>
      </c>
      <c r="B36" s="194" t="s">
        <v>215</v>
      </c>
      <c r="C36" s="197">
        <v>1</v>
      </c>
      <c r="D36" s="11"/>
      <c r="E36" s="195">
        <f t="shared" si="0"/>
        <v>0</v>
      </c>
      <c r="F36" s="190"/>
      <c r="G36" s="191">
        <f t="shared" si="1"/>
        <v>0</v>
      </c>
      <c r="H36" s="190"/>
      <c r="I36" s="191">
        <f t="shared" si="2"/>
        <v>0</v>
      </c>
      <c r="J36" s="191">
        <v>21</v>
      </c>
      <c r="K36" s="191">
        <f t="shared" si="3"/>
        <v>0</v>
      </c>
      <c r="L36" s="191">
        <v>0.105</v>
      </c>
      <c r="M36" s="191">
        <f t="shared" si="4"/>
        <v>0.11</v>
      </c>
      <c r="N36" s="191">
        <v>0</v>
      </c>
      <c r="O36" s="191">
        <f t="shared" si="5"/>
        <v>0</v>
      </c>
      <c r="P36" s="191" t="s">
        <v>108</v>
      </c>
      <c r="Q36" s="191" t="s">
        <v>199</v>
      </c>
      <c r="R36" s="191" t="s">
        <v>204</v>
      </c>
      <c r="S36" s="191">
        <v>0</v>
      </c>
      <c r="T36" s="191">
        <f t="shared" si="6"/>
        <v>0</v>
      </c>
      <c r="U36" s="191"/>
      <c r="V36" s="191" t="s">
        <v>109</v>
      </c>
      <c r="W36" s="192"/>
      <c r="X36" s="192"/>
      <c r="Y36" s="192" t="s">
        <v>110</v>
      </c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</row>
    <row r="37" spans="1:52" x14ac:dyDescent="0.2">
      <c r="A37" s="180" t="s">
        <v>65</v>
      </c>
      <c r="B37" s="181"/>
      <c r="C37" s="182"/>
      <c r="D37" s="219"/>
      <c r="E37" s="184">
        <f>SUMIF(Y38:Y38,"&lt;&gt;NOR",E38:E38)</f>
        <v>0</v>
      </c>
      <c r="F37" s="185"/>
      <c r="G37" s="185">
        <f>SUM(G38:G38)</f>
        <v>0</v>
      </c>
      <c r="H37" s="185"/>
      <c r="I37" s="185">
        <f>SUM(I38:I38)</f>
        <v>0</v>
      </c>
      <c r="J37" s="185"/>
      <c r="K37" s="185">
        <f>SUM(K38:K38)</f>
        <v>0</v>
      </c>
      <c r="L37" s="185"/>
      <c r="M37" s="185">
        <f>SUM(M38:M38)</f>
        <v>0</v>
      </c>
      <c r="N37" s="185"/>
      <c r="O37" s="185">
        <f>SUM(O38:O38)</f>
        <v>0</v>
      </c>
      <c r="P37" s="185"/>
      <c r="Q37" s="185"/>
      <c r="R37" s="185"/>
      <c r="S37" s="185"/>
      <c r="T37" s="185">
        <f>SUM(T38:T38)</f>
        <v>0</v>
      </c>
      <c r="U37" s="185"/>
      <c r="V37" s="185"/>
      <c r="Y37" s="19" t="s">
        <v>96</v>
      </c>
    </row>
    <row r="38" spans="1:52" outlineLevel="1" x14ac:dyDescent="0.2">
      <c r="A38" s="186"/>
      <c r="B38" s="187"/>
      <c r="C38" s="188"/>
      <c r="D38" s="10"/>
      <c r="E38" s="189">
        <f>ROUND(C38*D38,2)</f>
        <v>0</v>
      </c>
      <c r="F38" s="190"/>
      <c r="G38" s="191">
        <f>ROUND(C38*F38,2)</f>
        <v>0</v>
      </c>
      <c r="H38" s="190"/>
      <c r="I38" s="191">
        <f>ROUND(C38*H38,2)</f>
        <v>0</v>
      </c>
      <c r="J38" s="191">
        <v>21</v>
      </c>
      <c r="K38" s="191">
        <f>E38*(1+J38/100)</f>
        <v>0</v>
      </c>
      <c r="L38" s="191">
        <v>3.6800000000000001E-3</v>
      </c>
      <c r="M38" s="191">
        <f>ROUND(C38*L38,2)</f>
        <v>0</v>
      </c>
      <c r="N38" s="191">
        <v>0</v>
      </c>
      <c r="O38" s="191">
        <f>ROUND(C38*N38,2)</f>
        <v>0</v>
      </c>
      <c r="P38" s="191"/>
      <c r="Q38" s="191" t="s">
        <v>199</v>
      </c>
      <c r="R38" s="191" t="s">
        <v>199</v>
      </c>
      <c r="S38" s="191">
        <v>0.42</v>
      </c>
      <c r="T38" s="191">
        <f>ROUND(C38*S38,2)</f>
        <v>0</v>
      </c>
      <c r="U38" s="191"/>
      <c r="V38" s="191" t="s">
        <v>98</v>
      </c>
      <c r="W38" s="192"/>
      <c r="X38" s="192"/>
      <c r="Y38" s="192" t="s">
        <v>99</v>
      </c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</row>
    <row r="39" spans="1:52" x14ac:dyDescent="0.2">
      <c r="A39" s="180" t="s">
        <v>66</v>
      </c>
      <c r="B39" s="181"/>
      <c r="C39" s="182"/>
      <c r="D39" s="219"/>
      <c r="E39" s="184">
        <f>SUMIF(Y40:Y48,"&lt;&gt;NOR",E40:E48)</f>
        <v>0</v>
      </c>
      <c r="F39" s="185"/>
      <c r="G39" s="185">
        <f>SUM(G40:G48)</f>
        <v>0</v>
      </c>
      <c r="H39" s="185"/>
      <c r="I39" s="185">
        <f>SUM(I40:I48)</f>
        <v>0</v>
      </c>
      <c r="J39" s="185"/>
      <c r="K39" s="185">
        <f>SUM(K40:K48)</f>
        <v>0</v>
      </c>
      <c r="L39" s="185"/>
      <c r="M39" s="185">
        <f>SUM(M40:M48)</f>
        <v>0.38</v>
      </c>
      <c r="N39" s="185"/>
      <c r="O39" s="185">
        <f>SUM(O40:O48)</f>
        <v>0</v>
      </c>
      <c r="P39" s="185"/>
      <c r="Q39" s="185"/>
      <c r="R39" s="185"/>
      <c r="S39" s="185"/>
      <c r="T39" s="185">
        <f>SUM(T40:T48)</f>
        <v>26.77</v>
      </c>
      <c r="U39" s="185"/>
      <c r="V39" s="185"/>
      <c r="Y39" s="19" t="s">
        <v>96</v>
      </c>
    </row>
    <row r="40" spans="1:52" outlineLevel="1" x14ac:dyDescent="0.2">
      <c r="A40" s="186" t="s">
        <v>216</v>
      </c>
      <c r="B40" s="187" t="s">
        <v>101</v>
      </c>
      <c r="C40" s="198">
        <v>20</v>
      </c>
      <c r="D40" s="10"/>
      <c r="E40" s="189">
        <f t="shared" ref="E40:E48" si="7">ROUND(C40*D40,2)</f>
        <v>0</v>
      </c>
      <c r="F40" s="190"/>
      <c r="G40" s="191">
        <f t="shared" ref="G40:G48" si="8">ROUND(C40*F40,2)</f>
        <v>0</v>
      </c>
      <c r="H40" s="190"/>
      <c r="I40" s="191">
        <f t="shared" ref="I40:I48" si="9">ROUND(C40*H40,2)</f>
        <v>0</v>
      </c>
      <c r="J40" s="191">
        <v>21</v>
      </c>
      <c r="K40" s="191">
        <f>E40*(1+J40/100)</f>
        <v>0</v>
      </c>
      <c r="L40" s="191">
        <v>0</v>
      </c>
      <c r="M40" s="191">
        <f>ROUND(C40*L40,2)</f>
        <v>0</v>
      </c>
      <c r="N40" s="191">
        <v>0</v>
      </c>
      <c r="O40" s="191">
        <f>ROUND(C40*N40,2)</f>
        <v>0</v>
      </c>
      <c r="P40" s="191"/>
      <c r="Q40" s="191" t="s">
        <v>199</v>
      </c>
      <c r="R40" s="191" t="s">
        <v>97</v>
      </c>
      <c r="S40" s="191">
        <v>0.05</v>
      </c>
      <c r="T40" s="191">
        <f>ROUND(C40*S40,2)</f>
        <v>1</v>
      </c>
      <c r="U40" s="191"/>
      <c r="V40" s="191" t="s">
        <v>98</v>
      </c>
      <c r="W40" s="192"/>
      <c r="X40" s="192"/>
      <c r="Y40" s="192" t="s">
        <v>99</v>
      </c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</row>
    <row r="41" spans="1:52" outlineLevel="1" x14ac:dyDescent="0.2">
      <c r="A41" s="186" t="s">
        <v>217</v>
      </c>
      <c r="B41" s="187" t="s">
        <v>104</v>
      </c>
      <c r="C41" s="188">
        <v>2</v>
      </c>
      <c r="D41" s="10"/>
      <c r="E41" s="189">
        <f t="shared" si="7"/>
        <v>0</v>
      </c>
      <c r="F41" s="190"/>
      <c r="G41" s="191">
        <f t="shared" si="8"/>
        <v>0</v>
      </c>
      <c r="H41" s="190"/>
      <c r="I41" s="191">
        <f t="shared" si="9"/>
        <v>0</v>
      </c>
      <c r="J41" s="191">
        <v>21</v>
      </c>
      <c r="K41" s="191">
        <f>E41*(1+J41/100)</f>
        <v>0</v>
      </c>
      <c r="L41" s="191">
        <v>0</v>
      </c>
      <c r="M41" s="191">
        <f>ROUND(C41*L41,2)</f>
        <v>0</v>
      </c>
      <c r="N41" s="191">
        <v>0</v>
      </c>
      <c r="O41" s="191">
        <f>ROUND(C41*N41,2)</f>
        <v>0</v>
      </c>
      <c r="P41" s="191"/>
      <c r="Q41" s="191" t="s">
        <v>199</v>
      </c>
      <c r="R41" s="191" t="s">
        <v>199</v>
      </c>
      <c r="S41" s="191">
        <v>0.15</v>
      </c>
      <c r="T41" s="191">
        <f>ROUND(C41*S41,2)</f>
        <v>0.3</v>
      </c>
      <c r="U41" s="191"/>
      <c r="V41" s="191" t="s">
        <v>98</v>
      </c>
      <c r="W41" s="192"/>
      <c r="X41" s="192"/>
      <c r="Y41" s="192" t="s">
        <v>99</v>
      </c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</row>
    <row r="42" spans="1:52" outlineLevel="1" x14ac:dyDescent="0.2">
      <c r="A42" s="186" t="s">
        <v>218</v>
      </c>
      <c r="B42" s="187" t="s">
        <v>104</v>
      </c>
      <c r="C42" s="188">
        <v>15</v>
      </c>
      <c r="D42" s="10"/>
      <c r="E42" s="189">
        <f t="shared" si="7"/>
        <v>0</v>
      </c>
      <c r="F42" s="190"/>
      <c r="G42" s="191">
        <f t="shared" si="8"/>
        <v>0</v>
      </c>
      <c r="H42" s="190"/>
      <c r="I42" s="191">
        <f t="shared" si="9"/>
        <v>0</v>
      </c>
      <c r="J42" s="191">
        <v>21</v>
      </c>
      <c r="K42" s="191">
        <f>E42*(1+J42/100)</f>
        <v>0</v>
      </c>
      <c r="L42" s="191">
        <v>0</v>
      </c>
      <c r="M42" s="191">
        <f>ROUND(C42*L42,2)</f>
        <v>0</v>
      </c>
      <c r="N42" s="191">
        <v>0</v>
      </c>
      <c r="O42" s="191">
        <f>ROUND(C42*N42,2)</f>
        <v>0</v>
      </c>
      <c r="P42" s="191"/>
      <c r="Q42" s="191" t="s">
        <v>199</v>
      </c>
      <c r="R42" s="191" t="s">
        <v>97</v>
      </c>
      <c r="S42" s="191">
        <v>0.24</v>
      </c>
      <c r="T42" s="191">
        <f>ROUND(C42*S42,2)</f>
        <v>3.6</v>
      </c>
      <c r="U42" s="191"/>
      <c r="V42" s="191" t="s">
        <v>98</v>
      </c>
      <c r="W42" s="192"/>
      <c r="X42" s="192"/>
      <c r="Y42" s="192" t="s">
        <v>99</v>
      </c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</row>
    <row r="43" spans="1:52" outlineLevel="1" x14ac:dyDescent="0.2">
      <c r="A43" s="193" t="s">
        <v>256</v>
      </c>
      <c r="B43" s="194" t="s">
        <v>247</v>
      </c>
      <c r="C43" s="197">
        <v>20</v>
      </c>
      <c r="D43" s="11"/>
      <c r="E43" s="195">
        <f t="shared" si="7"/>
        <v>0</v>
      </c>
      <c r="F43" s="190"/>
      <c r="G43" s="191">
        <f t="shared" si="8"/>
        <v>0</v>
      </c>
      <c r="H43" s="190"/>
      <c r="I43" s="191">
        <f t="shared" si="9"/>
        <v>0</v>
      </c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</row>
    <row r="44" spans="1:52" outlineLevel="1" x14ac:dyDescent="0.2">
      <c r="A44" s="193" t="s">
        <v>219</v>
      </c>
      <c r="B44" s="194" t="s">
        <v>101</v>
      </c>
      <c r="C44" s="196">
        <v>20</v>
      </c>
      <c r="D44" s="11"/>
      <c r="E44" s="195">
        <f t="shared" si="7"/>
        <v>0</v>
      </c>
      <c r="F44" s="190"/>
      <c r="G44" s="191">
        <f t="shared" si="8"/>
        <v>0</v>
      </c>
      <c r="H44" s="190"/>
      <c r="I44" s="191">
        <f t="shared" si="9"/>
        <v>0</v>
      </c>
      <c r="J44" s="191">
        <v>21</v>
      </c>
      <c r="K44" s="191">
        <f>E44*(1+J44/100)</f>
        <v>0</v>
      </c>
      <c r="L44" s="191">
        <v>0</v>
      </c>
      <c r="M44" s="191">
        <f>ROUND(C44*L44,2)</f>
        <v>0</v>
      </c>
      <c r="N44" s="191">
        <v>0</v>
      </c>
      <c r="O44" s="191">
        <f>ROUND(C44*N44,2)</f>
        <v>0</v>
      </c>
      <c r="P44" s="191"/>
      <c r="Q44" s="191" t="s">
        <v>199</v>
      </c>
      <c r="R44" s="191" t="s">
        <v>97</v>
      </c>
      <c r="S44" s="191">
        <v>0.97799999999999998</v>
      </c>
      <c r="T44" s="191">
        <f>ROUND(C44*S44,2)</f>
        <v>19.559999999999999</v>
      </c>
      <c r="U44" s="191"/>
      <c r="V44" s="191" t="s">
        <v>98</v>
      </c>
      <c r="W44" s="192"/>
      <c r="X44" s="192"/>
      <c r="Y44" s="192" t="s">
        <v>99</v>
      </c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</row>
    <row r="45" spans="1:52" outlineLevel="1" x14ac:dyDescent="0.2">
      <c r="A45" s="193" t="s">
        <v>220</v>
      </c>
      <c r="B45" s="194" t="s">
        <v>104</v>
      </c>
      <c r="C45" s="197">
        <v>15</v>
      </c>
      <c r="D45" s="11"/>
      <c r="E45" s="195">
        <f t="shared" si="7"/>
        <v>0</v>
      </c>
      <c r="F45" s="190"/>
      <c r="G45" s="191">
        <f t="shared" si="8"/>
        <v>0</v>
      </c>
      <c r="H45" s="190"/>
      <c r="I45" s="191">
        <f t="shared" si="9"/>
        <v>0</v>
      </c>
      <c r="J45" s="191">
        <v>21</v>
      </c>
      <c r="K45" s="191">
        <f>E45*(1+J45/100)</f>
        <v>0</v>
      </c>
      <c r="L45" s="191">
        <v>0</v>
      </c>
      <c r="M45" s="191">
        <f>ROUND(C45*L45,2)</f>
        <v>0</v>
      </c>
      <c r="N45" s="191">
        <v>0</v>
      </c>
      <c r="O45" s="191">
        <f>ROUND(C45*N45,2)</f>
        <v>0</v>
      </c>
      <c r="P45" s="191"/>
      <c r="Q45" s="191" t="s">
        <v>199</v>
      </c>
      <c r="R45" s="191" t="s">
        <v>97</v>
      </c>
      <c r="S45" s="191">
        <v>0.154</v>
      </c>
      <c r="T45" s="191">
        <f>ROUND(C45*S45,2)</f>
        <v>2.31</v>
      </c>
      <c r="U45" s="191"/>
      <c r="V45" s="191" t="s">
        <v>98</v>
      </c>
      <c r="W45" s="192"/>
      <c r="X45" s="192"/>
      <c r="Y45" s="192" t="s">
        <v>99</v>
      </c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</row>
    <row r="46" spans="1:52" ht="22.5" outlineLevel="1" x14ac:dyDescent="0.2">
      <c r="A46" s="193" t="s">
        <v>221</v>
      </c>
      <c r="B46" s="194" t="s">
        <v>105</v>
      </c>
      <c r="C46" s="197">
        <v>2</v>
      </c>
      <c r="D46" s="11"/>
      <c r="E46" s="195">
        <f t="shared" si="7"/>
        <v>0</v>
      </c>
      <c r="F46" s="190"/>
      <c r="G46" s="191">
        <f t="shared" si="8"/>
        <v>0</v>
      </c>
      <c r="H46" s="190"/>
      <c r="I46" s="191">
        <f t="shared" si="9"/>
        <v>0</v>
      </c>
      <c r="J46" s="191">
        <v>21</v>
      </c>
      <c r="K46" s="191">
        <f>E46*(1+J46/100)</f>
        <v>0</v>
      </c>
      <c r="L46" s="191">
        <v>1.2E-4</v>
      </c>
      <c r="M46" s="191">
        <f>ROUND(C46*L46,2)</f>
        <v>0</v>
      </c>
      <c r="N46" s="191">
        <v>0</v>
      </c>
      <c r="O46" s="191">
        <f>ROUND(C46*N46,2)</f>
        <v>0</v>
      </c>
      <c r="P46" s="191" t="s">
        <v>108</v>
      </c>
      <c r="Q46" s="191" t="s">
        <v>199</v>
      </c>
      <c r="R46" s="191" t="s">
        <v>204</v>
      </c>
      <c r="S46" s="191">
        <v>0</v>
      </c>
      <c r="T46" s="191">
        <f>ROUND(C46*S46,2)</f>
        <v>0</v>
      </c>
      <c r="U46" s="191"/>
      <c r="V46" s="191" t="s">
        <v>109</v>
      </c>
      <c r="W46" s="192"/>
      <c r="X46" s="192"/>
      <c r="Y46" s="192" t="s">
        <v>110</v>
      </c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outlineLevel="1" x14ac:dyDescent="0.2">
      <c r="A47" s="186" t="s">
        <v>222</v>
      </c>
      <c r="B47" s="187" t="s">
        <v>101</v>
      </c>
      <c r="C47" s="188">
        <v>20</v>
      </c>
      <c r="D47" s="10"/>
      <c r="E47" s="189">
        <f t="shared" si="7"/>
        <v>0</v>
      </c>
      <c r="F47" s="190"/>
      <c r="G47" s="191">
        <f t="shared" si="8"/>
        <v>0</v>
      </c>
      <c r="H47" s="190"/>
      <c r="I47" s="191">
        <f t="shared" si="9"/>
        <v>0</v>
      </c>
      <c r="J47" s="191">
        <v>21</v>
      </c>
      <c r="K47" s="191">
        <f>E47*(1+J47/100)</f>
        <v>0</v>
      </c>
      <c r="L47" s="191">
        <v>1.9199999999999998E-2</v>
      </c>
      <c r="M47" s="191">
        <f>ROUND(C47*L47,2)</f>
        <v>0.38</v>
      </c>
      <c r="N47" s="191">
        <v>0</v>
      </c>
      <c r="O47" s="191">
        <f>ROUND(C47*N47,2)</f>
        <v>0</v>
      </c>
      <c r="P47" s="191" t="s">
        <v>108</v>
      </c>
      <c r="Q47" s="191" t="s">
        <v>199</v>
      </c>
      <c r="R47" s="191" t="s">
        <v>107</v>
      </c>
      <c r="S47" s="191">
        <v>0</v>
      </c>
      <c r="T47" s="191">
        <f>ROUND(C47*S47,2)</f>
        <v>0</v>
      </c>
      <c r="U47" s="191"/>
      <c r="V47" s="191" t="s">
        <v>109</v>
      </c>
      <c r="W47" s="192"/>
      <c r="X47" s="192"/>
      <c r="Y47" s="192" t="s">
        <v>110</v>
      </c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</row>
    <row r="48" spans="1:52" outlineLevel="1" x14ac:dyDescent="0.2">
      <c r="A48" s="199" t="s">
        <v>113</v>
      </c>
      <c r="B48" s="200" t="s">
        <v>0</v>
      </c>
      <c r="C48" s="201">
        <v>3</v>
      </c>
      <c r="D48" s="9"/>
      <c r="E48" s="191">
        <f t="shared" si="7"/>
        <v>0</v>
      </c>
      <c r="F48" s="190"/>
      <c r="G48" s="191">
        <f t="shared" si="8"/>
        <v>0</v>
      </c>
      <c r="H48" s="190"/>
      <c r="I48" s="191">
        <f t="shared" si="9"/>
        <v>0</v>
      </c>
      <c r="J48" s="191">
        <v>21</v>
      </c>
      <c r="K48" s="191">
        <f>E48*(1+J48/100)</f>
        <v>0</v>
      </c>
      <c r="L48" s="191">
        <v>0</v>
      </c>
      <c r="M48" s="191">
        <f>ROUND(C48*L48,2)</f>
        <v>0</v>
      </c>
      <c r="N48" s="191">
        <v>0</v>
      </c>
      <c r="O48" s="191">
        <f>ROUND(C48*N48,2)</f>
        <v>0</v>
      </c>
      <c r="P48" s="191"/>
      <c r="Q48" s="191" t="s">
        <v>199</v>
      </c>
      <c r="R48" s="191" t="s">
        <v>199</v>
      </c>
      <c r="S48" s="191">
        <v>0</v>
      </c>
      <c r="T48" s="191">
        <f>ROUND(C48*S48,2)</f>
        <v>0</v>
      </c>
      <c r="U48" s="191"/>
      <c r="V48" s="191" t="s">
        <v>111</v>
      </c>
      <c r="W48" s="192"/>
      <c r="X48" s="192"/>
      <c r="Y48" s="192" t="s">
        <v>112</v>
      </c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</row>
    <row r="49" spans="1:52" x14ac:dyDescent="0.2">
      <c r="A49" s="180" t="s">
        <v>67</v>
      </c>
      <c r="B49" s="181"/>
      <c r="C49" s="182"/>
      <c r="D49" s="219"/>
      <c r="E49" s="184">
        <f>SUM(E50:E53)</f>
        <v>0</v>
      </c>
      <c r="F49" s="185"/>
      <c r="G49" s="185">
        <f>SUM(G50:G50)</f>
        <v>0</v>
      </c>
      <c r="H49" s="185"/>
      <c r="I49" s="185">
        <f>SUM(I50:I50)</f>
        <v>0</v>
      </c>
      <c r="J49" s="185"/>
      <c r="K49" s="185">
        <f>SUM(K50:K50)</f>
        <v>0</v>
      </c>
      <c r="L49" s="185"/>
      <c r="M49" s="185">
        <f>SUM(M50:M50)</f>
        <v>0</v>
      </c>
      <c r="N49" s="185"/>
      <c r="O49" s="185">
        <f>SUM(O50:O50)</f>
        <v>0</v>
      </c>
      <c r="P49" s="185"/>
      <c r="Q49" s="185"/>
      <c r="R49" s="185"/>
      <c r="S49" s="185"/>
      <c r="T49" s="185">
        <f>SUM(T50:T50)</f>
        <v>0.16</v>
      </c>
      <c r="U49" s="185"/>
      <c r="V49" s="185"/>
      <c r="Y49" s="19" t="s">
        <v>96</v>
      </c>
    </row>
    <row r="50" spans="1:52" outlineLevel="1" x14ac:dyDescent="0.2">
      <c r="A50" s="186" t="s">
        <v>341</v>
      </c>
      <c r="B50" s="187" t="s">
        <v>101</v>
      </c>
      <c r="C50" s="198">
        <v>10</v>
      </c>
      <c r="D50" s="10"/>
      <c r="E50" s="195">
        <f>ROUND(C50*D50,2)</f>
        <v>0</v>
      </c>
      <c r="F50" s="190"/>
      <c r="G50" s="191">
        <f>ROUND(C50*F50,2)</f>
        <v>0</v>
      </c>
      <c r="H50" s="190"/>
      <c r="I50" s="191">
        <f>ROUND(C50*H50,2)</f>
        <v>0</v>
      </c>
      <c r="J50" s="191">
        <v>21</v>
      </c>
      <c r="K50" s="191">
        <f>E50*(1+J50/100)</f>
        <v>0</v>
      </c>
      <c r="L50" s="191">
        <v>0</v>
      </c>
      <c r="M50" s="191">
        <f>ROUND(C50*L50,2)</f>
        <v>0</v>
      </c>
      <c r="N50" s="191">
        <v>0</v>
      </c>
      <c r="O50" s="191">
        <f>ROUND(C50*N50,2)</f>
        <v>0</v>
      </c>
      <c r="P50" s="191"/>
      <c r="Q50" s="191" t="s">
        <v>199</v>
      </c>
      <c r="R50" s="191" t="s">
        <v>199</v>
      </c>
      <c r="S50" s="191">
        <v>1.6E-2</v>
      </c>
      <c r="T50" s="191">
        <f>ROUND(C50*S50,2)</f>
        <v>0.16</v>
      </c>
      <c r="U50" s="191"/>
      <c r="V50" s="191" t="s">
        <v>98</v>
      </c>
      <c r="W50" s="192"/>
      <c r="X50" s="192"/>
      <c r="Y50" s="192" t="s">
        <v>99</v>
      </c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</row>
    <row r="51" spans="1:52" outlineLevel="1" x14ac:dyDescent="0.2">
      <c r="A51" s="186" t="s">
        <v>342</v>
      </c>
      <c r="B51" s="187" t="s">
        <v>101</v>
      </c>
      <c r="C51" s="188">
        <v>10</v>
      </c>
      <c r="D51" s="10"/>
      <c r="E51" s="195">
        <f t="shared" ref="E51:E53" si="10">ROUND(C51*D51,2)</f>
        <v>0</v>
      </c>
      <c r="F51" s="190"/>
      <c r="G51" s="191"/>
      <c r="H51" s="190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</row>
    <row r="52" spans="1:52" outlineLevel="1" x14ac:dyDescent="0.2">
      <c r="A52" s="186" t="s">
        <v>343</v>
      </c>
      <c r="B52" s="187" t="s">
        <v>247</v>
      </c>
      <c r="C52" s="188">
        <v>15</v>
      </c>
      <c r="D52" s="10"/>
      <c r="E52" s="195">
        <f t="shared" si="10"/>
        <v>0</v>
      </c>
      <c r="F52" s="190"/>
      <c r="G52" s="191"/>
      <c r="H52" s="190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</row>
    <row r="53" spans="1:52" outlineLevel="1" x14ac:dyDescent="0.2">
      <c r="A53" s="202" t="s">
        <v>344</v>
      </c>
      <c r="B53" s="203" t="s">
        <v>247</v>
      </c>
      <c r="C53" s="204">
        <v>15</v>
      </c>
      <c r="D53" s="13"/>
      <c r="E53" s="195">
        <f t="shared" si="10"/>
        <v>0</v>
      </c>
      <c r="F53" s="190"/>
      <c r="G53" s="191"/>
      <c r="H53" s="190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</row>
    <row r="54" spans="1:52" x14ac:dyDescent="0.2">
      <c r="A54" s="180" t="s">
        <v>223</v>
      </c>
      <c r="B54" s="181"/>
      <c r="C54" s="182"/>
      <c r="D54" s="219"/>
      <c r="E54" s="184">
        <f>SUMIF(Y55:Y56,"&lt;&gt;NOR",E55:E56)</f>
        <v>0</v>
      </c>
      <c r="F54" s="185"/>
      <c r="G54" s="185">
        <f>SUM(G55:G56)</f>
        <v>0</v>
      </c>
      <c r="H54" s="185"/>
      <c r="I54" s="185">
        <f>SUM(I55:I56)</f>
        <v>0</v>
      </c>
      <c r="J54" s="185"/>
      <c r="K54" s="185">
        <f>SUM(K55:K56)</f>
        <v>0</v>
      </c>
      <c r="L54" s="185"/>
      <c r="M54" s="185">
        <f>SUM(M55:M56)</f>
        <v>0.1</v>
      </c>
      <c r="N54" s="185"/>
      <c r="O54" s="185">
        <f>SUM(O55:O56)</f>
        <v>0</v>
      </c>
      <c r="P54" s="185"/>
      <c r="Q54" s="185"/>
      <c r="R54" s="185"/>
      <c r="S54" s="185"/>
      <c r="T54" s="185">
        <f>SUM(T55:T56)</f>
        <v>4.4000000000000004</v>
      </c>
      <c r="U54" s="185"/>
      <c r="V54" s="185"/>
      <c r="Y54" s="19" t="s">
        <v>96</v>
      </c>
    </row>
    <row r="55" spans="1:52" outlineLevel="1" x14ac:dyDescent="0.2">
      <c r="A55" s="186" t="s">
        <v>224</v>
      </c>
      <c r="B55" s="187" t="s">
        <v>101</v>
      </c>
      <c r="C55" s="188">
        <v>10</v>
      </c>
      <c r="D55" s="10"/>
      <c r="E55" s="189">
        <f>ROUND(C55*D55,2)</f>
        <v>0</v>
      </c>
      <c r="F55" s="190"/>
      <c r="G55" s="191">
        <f>ROUND(C55*F55,2)</f>
        <v>0</v>
      </c>
      <c r="H55" s="190"/>
      <c r="I55" s="191">
        <f>ROUND(C55*H55,2)</f>
        <v>0</v>
      </c>
      <c r="J55" s="191">
        <v>21</v>
      </c>
      <c r="K55" s="191">
        <f>E55*(1+J55/100)</f>
        <v>0</v>
      </c>
      <c r="L55" s="191">
        <v>9.7099999999999999E-3</v>
      </c>
      <c r="M55" s="191">
        <f>ROUND(C55*L55,2)</f>
        <v>0.1</v>
      </c>
      <c r="N55" s="191">
        <v>0</v>
      </c>
      <c r="O55" s="191">
        <f>ROUND(C55*N55,2)</f>
        <v>0</v>
      </c>
      <c r="P55" s="191"/>
      <c r="Q55" s="191" t="s">
        <v>199</v>
      </c>
      <c r="R55" s="191" t="s">
        <v>97</v>
      </c>
      <c r="S55" s="191">
        <v>0.44</v>
      </c>
      <c r="T55" s="191">
        <f>ROUND(C55*S55,2)</f>
        <v>4.4000000000000004</v>
      </c>
      <c r="U55" s="191"/>
      <c r="V55" s="191" t="s">
        <v>98</v>
      </c>
      <c r="W55" s="192"/>
      <c r="X55" s="192"/>
      <c r="Y55" s="192" t="s">
        <v>99</v>
      </c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</row>
    <row r="56" spans="1:52" outlineLevel="1" x14ac:dyDescent="0.2">
      <c r="A56" s="199" t="s">
        <v>225</v>
      </c>
      <c r="B56" s="200" t="s">
        <v>0</v>
      </c>
      <c r="C56" s="201">
        <v>3</v>
      </c>
      <c r="D56" s="9"/>
      <c r="E56" s="191">
        <f>ROUND(C56*D56,2)</f>
        <v>0</v>
      </c>
      <c r="F56" s="190"/>
      <c r="G56" s="191">
        <f>ROUND(C56*F56,2)</f>
        <v>0</v>
      </c>
      <c r="H56" s="190"/>
      <c r="I56" s="191">
        <f>ROUND(C56*H56,2)</f>
        <v>0</v>
      </c>
      <c r="J56" s="191">
        <v>21</v>
      </c>
      <c r="K56" s="191">
        <f>E56*(1+J56/100)</f>
        <v>0</v>
      </c>
      <c r="L56" s="191">
        <v>0</v>
      </c>
      <c r="M56" s="191">
        <f>ROUND(C56*L56,2)</f>
        <v>0</v>
      </c>
      <c r="N56" s="191">
        <v>0</v>
      </c>
      <c r="O56" s="191">
        <f>ROUND(C56*N56,2)</f>
        <v>0</v>
      </c>
      <c r="P56" s="191"/>
      <c r="Q56" s="191" t="s">
        <v>199</v>
      </c>
      <c r="R56" s="191" t="s">
        <v>97</v>
      </c>
      <c r="S56" s="191">
        <v>0</v>
      </c>
      <c r="T56" s="191">
        <f>ROUND(C56*S56,2)</f>
        <v>0</v>
      </c>
      <c r="U56" s="191"/>
      <c r="V56" s="191" t="s">
        <v>111</v>
      </c>
      <c r="W56" s="192"/>
      <c r="X56" s="192"/>
      <c r="Y56" s="192" t="s">
        <v>112</v>
      </c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</row>
    <row r="57" spans="1:52" x14ac:dyDescent="0.2">
      <c r="A57" s="180" t="s">
        <v>226</v>
      </c>
      <c r="B57" s="181"/>
      <c r="C57" s="182"/>
      <c r="D57" s="219"/>
      <c r="E57" s="184">
        <f>SUMIF(Y58:Y63,"&lt;&gt;NOR",E58:E63)</f>
        <v>0</v>
      </c>
      <c r="F57" s="185"/>
      <c r="G57" s="185">
        <f>SUM(G58:G63)</f>
        <v>0</v>
      </c>
      <c r="H57" s="185"/>
      <c r="I57" s="185">
        <f>SUM(I58:I63)</f>
        <v>0</v>
      </c>
      <c r="J57" s="185"/>
      <c r="K57" s="185">
        <f>SUM(K58:K63)</f>
        <v>0</v>
      </c>
      <c r="L57" s="185"/>
      <c r="M57" s="185">
        <f>SUM(M58:M63)</f>
        <v>0.25</v>
      </c>
      <c r="N57" s="185"/>
      <c r="O57" s="185">
        <f>SUM(O58:O63)</f>
        <v>0</v>
      </c>
      <c r="P57" s="185"/>
      <c r="Q57" s="185"/>
      <c r="R57" s="185"/>
      <c r="S57" s="185"/>
      <c r="T57" s="185">
        <f>SUM(T58:T63)</f>
        <v>15.51</v>
      </c>
      <c r="U57" s="185"/>
      <c r="V57" s="185"/>
      <c r="Y57" s="19" t="s">
        <v>96</v>
      </c>
    </row>
    <row r="58" spans="1:52" outlineLevel="1" x14ac:dyDescent="0.2">
      <c r="A58" s="186" t="s">
        <v>227</v>
      </c>
      <c r="B58" s="187" t="s">
        <v>101</v>
      </c>
      <c r="C58" s="188">
        <v>15</v>
      </c>
      <c r="D58" s="10"/>
      <c r="E58" s="189">
        <f t="shared" ref="E58:E63" si="11">ROUND(C58*D58,2)</f>
        <v>0</v>
      </c>
      <c r="F58" s="190"/>
      <c r="G58" s="191">
        <f>ROUND(C58*F58,2)</f>
        <v>0</v>
      </c>
      <c r="H58" s="190"/>
      <c r="I58" s="191">
        <f>ROUND(C58*H58,2)</f>
        <v>0</v>
      </c>
      <c r="J58" s="191">
        <v>21</v>
      </c>
      <c r="K58" s="191">
        <f>E58*(1+J58/100)</f>
        <v>0</v>
      </c>
      <c r="L58" s="191">
        <v>2.1000000000000001E-4</v>
      </c>
      <c r="M58" s="191">
        <f>ROUND(C58*L58,2)</f>
        <v>0</v>
      </c>
      <c r="N58" s="191">
        <v>0</v>
      </c>
      <c r="O58" s="191">
        <f>ROUND(C58*N58,2)</f>
        <v>0</v>
      </c>
      <c r="P58" s="191"/>
      <c r="Q58" s="191" t="s">
        <v>199</v>
      </c>
      <c r="R58" s="191" t="s">
        <v>97</v>
      </c>
      <c r="S58" s="191">
        <v>0.05</v>
      </c>
      <c r="T58" s="191">
        <f>ROUND(C58*S58,2)</f>
        <v>0.75</v>
      </c>
      <c r="U58" s="191"/>
      <c r="V58" s="191" t="s">
        <v>98</v>
      </c>
      <c r="W58" s="192"/>
      <c r="X58" s="192"/>
      <c r="Y58" s="192" t="s">
        <v>99</v>
      </c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</row>
    <row r="59" spans="1:52" ht="22.5" outlineLevel="1" x14ac:dyDescent="0.2">
      <c r="A59" s="193" t="s">
        <v>228</v>
      </c>
      <c r="B59" s="194" t="s">
        <v>101</v>
      </c>
      <c r="C59" s="197">
        <v>15</v>
      </c>
      <c r="D59" s="11"/>
      <c r="E59" s="195">
        <f t="shared" si="11"/>
        <v>0</v>
      </c>
      <c r="F59" s="190"/>
      <c r="G59" s="191">
        <f>ROUND(C59*F59,2)</f>
        <v>0</v>
      </c>
      <c r="H59" s="190"/>
      <c r="I59" s="191">
        <f>ROUND(C59*H59,2)</f>
        <v>0</v>
      </c>
      <c r="J59" s="191">
        <v>21</v>
      </c>
      <c r="K59" s="191">
        <f>E59*(1+J59/100)</f>
        <v>0</v>
      </c>
      <c r="L59" s="191">
        <v>4.9699999999999996E-3</v>
      </c>
      <c r="M59" s="191">
        <f>ROUND(C59*L59,2)</f>
        <v>7.0000000000000007E-2</v>
      </c>
      <c r="N59" s="191">
        <v>0</v>
      </c>
      <c r="O59" s="191">
        <f>ROUND(C59*N59,2)</f>
        <v>0</v>
      </c>
      <c r="P59" s="191"/>
      <c r="Q59" s="191" t="s">
        <v>199</v>
      </c>
      <c r="R59" s="191" t="s">
        <v>97</v>
      </c>
      <c r="S59" s="191">
        <v>0.98399999999999999</v>
      </c>
      <c r="T59" s="191">
        <f>ROUND(C59*S59,2)</f>
        <v>14.76</v>
      </c>
      <c r="U59" s="191"/>
      <c r="V59" s="191" t="s">
        <v>98</v>
      </c>
      <c r="W59" s="192"/>
      <c r="X59" s="192"/>
      <c r="Y59" s="192" t="s">
        <v>99</v>
      </c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</row>
    <row r="60" spans="1:52" ht="22.5" outlineLevel="1" x14ac:dyDescent="0.2">
      <c r="A60" s="193" t="s">
        <v>229</v>
      </c>
      <c r="B60" s="194" t="s">
        <v>101</v>
      </c>
      <c r="C60" s="197">
        <v>15</v>
      </c>
      <c r="D60" s="11"/>
      <c r="E60" s="195">
        <f t="shared" si="11"/>
        <v>0</v>
      </c>
      <c r="F60" s="190"/>
      <c r="G60" s="191">
        <f>ROUND(C60*F60,2)</f>
        <v>0</v>
      </c>
      <c r="H60" s="190"/>
      <c r="I60" s="191">
        <f>ROUND(C60*H60,2)</f>
        <v>0</v>
      </c>
      <c r="J60" s="191">
        <v>21</v>
      </c>
      <c r="K60" s="191">
        <f>E60*(1+J60/100)</f>
        <v>0</v>
      </c>
      <c r="L60" s="191">
        <v>1.1E-4</v>
      </c>
      <c r="M60" s="191">
        <f>ROUND(C60*L60,2)</f>
        <v>0</v>
      </c>
      <c r="N60" s="191">
        <v>0</v>
      </c>
      <c r="O60" s="191">
        <f>ROUND(C60*N60,2)</f>
        <v>0</v>
      </c>
      <c r="P60" s="191"/>
      <c r="Q60" s="191" t="s">
        <v>199</v>
      </c>
      <c r="R60" s="191" t="s">
        <v>97</v>
      </c>
      <c r="S60" s="191">
        <v>0</v>
      </c>
      <c r="T60" s="191">
        <f>ROUND(C60*S60,2)</f>
        <v>0</v>
      </c>
      <c r="U60" s="191"/>
      <c r="V60" s="191" t="s">
        <v>98</v>
      </c>
      <c r="W60" s="192"/>
      <c r="X60" s="192"/>
      <c r="Y60" s="192" t="s">
        <v>99</v>
      </c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</row>
    <row r="61" spans="1:52" outlineLevel="1" x14ac:dyDescent="0.2">
      <c r="A61" s="186" t="s">
        <v>230</v>
      </c>
      <c r="B61" s="187" t="s">
        <v>101</v>
      </c>
      <c r="C61" s="188">
        <v>15</v>
      </c>
      <c r="D61" s="10"/>
      <c r="E61" s="189">
        <f t="shared" si="11"/>
        <v>0</v>
      </c>
      <c r="F61" s="190"/>
      <c r="G61" s="191">
        <f>ROUND(C61*F61,2)</f>
        <v>0</v>
      </c>
      <c r="H61" s="190"/>
      <c r="I61" s="191">
        <f>ROUND(C61*H61,2)</f>
        <v>0</v>
      </c>
      <c r="J61" s="191">
        <v>21</v>
      </c>
      <c r="K61" s="191">
        <f>E61*(1+J61/100)</f>
        <v>0</v>
      </c>
      <c r="L61" s="191">
        <v>1.2200000000000001E-2</v>
      </c>
      <c r="M61" s="191">
        <f>ROUND(C61*L61,2)</f>
        <v>0.18</v>
      </c>
      <c r="N61" s="191">
        <v>0</v>
      </c>
      <c r="O61" s="191">
        <f>ROUND(C61*N61,2)</f>
        <v>0</v>
      </c>
      <c r="P61" s="191" t="s">
        <v>108</v>
      </c>
      <c r="Q61" s="191" t="s">
        <v>199</v>
      </c>
      <c r="R61" s="191" t="s">
        <v>107</v>
      </c>
      <c r="S61" s="191">
        <v>0</v>
      </c>
      <c r="T61" s="191">
        <f>ROUND(C61*S61,2)</f>
        <v>0</v>
      </c>
      <c r="U61" s="191"/>
      <c r="V61" s="191" t="s">
        <v>109</v>
      </c>
      <c r="W61" s="192"/>
      <c r="X61" s="192"/>
      <c r="Y61" s="192" t="s">
        <v>110</v>
      </c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</row>
    <row r="62" spans="1:52" outlineLevel="1" x14ac:dyDescent="0.2">
      <c r="A62" s="186" t="s">
        <v>255</v>
      </c>
      <c r="B62" s="187" t="s">
        <v>247</v>
      </c>
      <c r="C62" s="188">
        <v>20</v>
      </c>
      <c r="D62" s="10"/>
      <c r="E62" s="189">
        <f t="shared" si="11"/>
        <v>0</v>
      </c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2"/>
      <c r="X62" s="192"/>
      <c r="Y62" s="192" t="s">
        <v>100</v>
      </c>
      <c r="Z62" s="192">
        <v>0</v>
      </c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</row>
    <row r="63" spans="1:52" outlineLevel="1" x14ac:dyDescent="0.2">
      <c r="A63" s="199" t="s">
        <v>231</v>
      </c>
      <c r="B63" s="200" t="s">
        <v>0</v>
      </c>
      <c r="C63" s="201">
        <v>3</v>
      </c>
      <c r="D63" s="9"/>
      <c r="E63" s="191">
        <f t="shared" si="11"/>
        <v>0</v>
      </c>
      <c r="F63" s="190"/>
      <c r="G63" s="191">
        <f>ROUND(C63*F63,2)</f>
        <v>0</v>
      </c>
      <c r="H63" s="190"/>
      <c r="I63" s="191">
        <f>ROUND(C63*H63,2)</f>
        <v>0</v>
      </c>
      <c r="J63" s="191">
        <v>21</v>
      </c>
      <c r="K63" s="191">
        <f>E63*(1+J63/100)</f>
        <v>0</v>
      </c>
      <c r="L63" s="191">
        <v>0</v>
      </c>
      <c r="M63" s="191">
        <f>ROUND(C63*L63,2)</f>
        <v>0</v>
      </c>
      <c r="N63" s="191">
        <v>0</v>
      </c>
      <c r="O63" s="191">
        <f>ROUND(C63*N63,2)</f>
        <v>0</v>
      </c>
      <c r="P63" s="191"/>
      <c r="Q63" s="191" t="s">
        <v>199</v>
      </c>
      <c r="R63" s="191" t="s">
        <v>97</v>
      </c>
      <c r="S63" s="191">
        <v>0</v>
      </c>
      <c r="T63" s="191">
        <f>ROUND(C63*S63,2)</f>
        <v>0</v>
      </c>
      <c r="U63" s="191"/>
      <c r="V63" s="191" t="s">
        <v>111</v>
      </c>
      <c r="W63" s="192"/>
      <c r="X63" s="192"/>
      <c r="Y63" s="192" t="s">
        <v>112</v>
      </c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</row>
    <row r="64" spans="1:52" x14ac:dyDescent="0.2">
      <c r="A64" s="180" t="s">
        <v>68</v>
      </c>
      <c r="B64" s="181"/>
      <c r="C64" s="182"/>
      <c r="D64" s="219"/>
      <c r="E64" s="184">
        <f>SUMIF(Y65:Y65,"&lt;&gt;NOR",E65:E65)</f>
        <v>0</v>
      </c>
      <c r="F64" s="185"/>
      <c r="G64" s="185">
        <f>SUM(G65:G65)</f>
        <v>0</v>
      </c>
      <c r="H64" s="185"/>
      <c r="I64" s="185">
        <f>SUM(I65:I65)</f>
        <v>0</v>
      </c>
      <c r="J64" s="185"/>
      <c r="K64" s="185">
        <f>SUM(K65:K65)</f>
        <v>0</v>
      </c>
      <c r="L64" s="185"/>
      <c r="M64" s="185">
        <f>SUM(M65:M65)</f>
        <v>0</v>
      </c>
      <c r="N64" s="185"/>
      <c r="O64" s="185">
        <f>SUM(O65:O65)</f>
        <v>0</v>
      </c>
      <c r="P64" s="185"/>
      <c r="Q64" s="185"/>
      <c r="R64" s="185"/>
      <c r="S64" s="185"/>
      <c r="T64" s="185">
        <f>SUM(T65:T65)</f>
        <v>0</v>
      </c>
      <c r="U64" s="185"/>
      <c r="V64" s="185"/>
      <c r="Y64" s="19" t="s">
        <v>96</v>
      </c>
    </row>
    <row r="65" spans="1:52" outlineLevel="1" x14ac:dyDescent="0.2">
      <c r="A65" s="186"/>
      <c r="B65" s="187"/>
      <c r="C65" s="188"/>
      <c r="D65" s="10"/>
      <c r="E65" s="189">
        <f>ROUND(C65*D65,2)</f>
        <v>0</v>
      </c>
      <c r="F65" s="190"/>
      <c r="G65" s="191">
        <f>ROUND(C65*F65,2)</f>
        <v>0</v>
      </c>
      <c r="H65" s="190"/>
      <c r="I65" s="191">
        <f>ROUND(C65*H65,2)</f>
        <v>0</v>
      </c>
      <c r="J65" s="191">
        <v>21</v>
      </c>
      <c r="K65" s="191">
        <f>E65*(1+J65/100)</f>
        <v>0</v>
      </c>
      <c r="L65" s="191">
        <v>2.5999999999999998E-4</v>
      </c>
      <c r="M65" s="191">
        <f>ROUND(C65*L65,2)</f>
        <v>0</v>
      </c>
      <c r="N65" s="191">
        <v>0</v>
      </c>
      <c r="O65" s="191">
        <f>ROUND(C65*N65,2)</f>
        <v>0</v>
      </c>
      <c r="P65" s="191"/>
      <c r="Q65" s="191" t="s">
        <v>199</v>
      </c>
      <c r="R65" s="191" t="s">
        <v>199</v>
      </c>
      <c r="S65" s="191">
        <v>0.27300000000000002</v>
      </c>
      <c r="T65" s="191">
        <f>ROUND(C65*S65,2)</f>
        <v>0</v>
      </c>
      <c r="U65" s="191"/>
      <c r="V65" s="191" t="s">
        <v>98</v>
      </c>
      <c r="W65" s="192"/>
      <c r="X65" s="192"/>
      <c r="Y65" s="192" t="s">
        <v>99</v>
      </c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</row>
    <row r="66" spans="1:52" x14ac:dyDescent="0.2">
      <c r="A66" s="180" t="s">
        <v>69</v>
      </c>
      <c r="B66" s="181"/>
      <c r="C66" s="182"/>
      <c r="D66" s="219"/>
      <c r="E66" s="184">
        <f>SUMIF(Y67:Y68,"&lt;&gt;NOR",E67:E68)</f>
        <v>0</v>
      </c>
      <c r="F66" s="185"/>
      <c r="G66" s="185">
        <f>SUM(G67:G68)</f>
        <v>0</v>
      </c>
      <c r="H66" s="185"/>
      <c r="I66" s="185">
        <f>SUM(I67:I68)</f>
        <v>0</v>
      </c>
      <c r="J66" s="185"/>
      <c r="K66" s="185">
        <f>SUM(K67:K68)</f>
        <v>0</v>
      </c>
      <c r="L66" s="185"/>
      <c r="M66" s="185">
        <f>SUM(M67:M68)</f>
        <v>0.01</v>
      </c>
      <c r="N66" s="185"/>
      <c r="O66" s="185">
        <f>SUM(O67:O68)</f>
        <v>0</v>
      </c>
      <c r="P66" s="185"/>
      <c r="Q66" s="185"/>
      <c r="R66" s="185"/>
      <c r="S66" s="185"/>
      <c r="T66" s="185">
        <f>SUM(T67:T68)</f>
        <v>3.9699999999999998</v>
      </c>
      <c r="U66" s="185"/>
      <c r="V66" s="185"/>
      <c r="Y66" s="19" t="s">
        <v>96</v>
      </c>
    </row>
    <row r="67" spans="1:52" outlineLevel="1" x14ac:dyDescent="0.2">
      <c r="A67" s="193" t="s">
        <v>232</v>
      </c>
      <c r="B67" s="194" t="s">
        <v>101</v>
      </c>
      <c r="C67" s="197">
        <v>30</v>
      </c>
      <c r="D67" s="11"/>
      <c r="E67" s="195">
        <f>ROUND(C67*D67,2)</f>
        <v>0</v>
      </c>
      <c r="F67" s="190"/>
      <c r="G67" s="191">
        <f>ROUND(C67*F67,2)</f>
        <v>0</v>
      </c>
      <c r="H67" s="190"/>
      <c r="I67" s="191">
        <f>ROUND(C67*H67,2)</f>
        <v>0</v>
      </c>
      <c r="J67" s="191">
        <v>21</v>
      </c>
      <c r="K67" s="191">
        <f>E67*(1+J67/100)</f>
        <v>0</v>
      </c>
      <c r="L67" s="191">
        <v>1E-4</v>
      </c>
      <c r="M67" s="191">
        <f>ROUND(C67*L67,2)</f>
        <v>0</v>
      </c>
      <c r="N67" s="191">
        <v>0</v>
      </c>
      <c r="O67" s="191">
        <f>ROUND(C67*N67,2)</f>
        <v>0</v>
      </c>
      <c r="P67" s="191"/>
      <c r="Q67" s="191" t="s">
        <v>199</v>
      </c>
      <c r="R67" s="191" t="s">
        <v>97</v>
      </c>
      <c r="S67" s="191">
        <v>3.2480000000000002E-2</v>
      </c>
      <c r="T67" s="191">
        <f>ROUND(C67*S67,2)</f>
        <v>0.97</v>
      </c>
      <c r="U67" s="191"/>
      <c r="V67" s="191" t="s">
        <v>98</v>
      </c>
      <c r="W67" s="192"/>
      <c r="X67" s="192"/>
      <c r="Y67" s="192" t="s">
        <v>99</v>
      </c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</row>
    <row r="68" spans="1:52" outlineLevel="1" x14ac:dyDescent="0.2">
      <c r="A68" s="186" t="s">
        <v>233</v>
      </c>
      <c r="B68" s="187" t="s">
        <v>101</v>
      </c>
      <c r="C68" s="188">
        <v>30</v>
      </c>
      <c r="D68" s="10"/>
      <c r="E68" s="189">
        <f>ROUND(C68*D68,2)</f>
        <v>0</v>
      </c>
      <c r="F68" s="190"/>
      <c r="G68" s="191">
        <f>ROUND(C68*F68,2)</f>
        <v>0</v>
      </c>
      <c r="H68" s="190"/>
      <c r="I68" s="191">
        <f>ROUND(C68*H68,2)</f>
        <v>0</v>
      </c>
      <c r="J68" s="191">
        <v>21</v>
      </c>
      <c r="K68" s="191">
        <f>E68*(1+J68/100)</f>
        <v>0</v>
      </c>
      <c r="L68" s="191">
        <v>2.7999999999999998E-4</v>
      </c>
      <c r="M68" s="191">
        <f>ROUND(C68*L68,2)</f>
        <v>0.01</v>
      </c>
      <c r="N68" s="191">
        <v>0</v>
      </c>
      <c r="O68" s="191">
        <f>ROUND(C68*N68,2)</f>
        <v>0</v>
      </c>
      <c r="P68" s="191"/>
      <c r="Q68" s="191" t="s">
        <v>199</v>
      </c>
      <c r="R68" s="191" t="s">
        <v>97</v>
      </c>
      <c r="S68" s="191">
        <v>0.1</v>
      </c>
      <c r="T68" s="191">
        <f>ROUND(C68*S68,2)</f>
        <v>3</v>
      </c>
      <c r="U68" s="191"/>
      <c r="V68" s="191" t="s">
        <v>98</v>
      </c>
      <c r="W68" s="192"/>
      <c r="X68" s="192"/>
      <c r="Y68" s="192" t="s">
        <v>99</v>
      </c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</row>
    <row r="69" spans="1:52" x14ac:dyDescent="0.2">
      <c r="A69" s="180" t="s">
        <v>234</v>
      </c>
      <c r="B69" s="181"/>
      <c r="C69" s="182"/>
      <c r="D69" s="219"/>
      <c r="E69" s="184">
        <f>SUMIF(Y70:Y74,"&lt;&gt;NOR",E70:E74)</f>
        <v>0</v>
      </c>
      <c r="F69" s="185"/>
      <c r="G69" s="185">
        <f>SUM(G70:G74)</f>
        <v>0</v>
      </c>
      <c r="H69" s="185"/>
      <c r="I69" s="185">
        <f>SUM(I70:I74)</f>
        <v>0</v>
      </c>
      <c r="J69" s="185"/>
      <c r="K69" s="185">
        <f>SUM(K70:K74)</f>
        <v>0</v>
      </c>
      <c r="L69" s="185"/>
      <c r="M69" s="185">
        <f>SUM(M70:M74)</f>
        <v>0</v>
      </c>
      <c r="N69" s="185"/>
      <c r="O69" s="185">
        <f>SUM(O70:O74)</f>
        <v>0</v>
      </c>
      <c r="P69" s="185"/>
      <c r="Q69" s="185"/>
      <c r="R69" s="185"/>
      <c r="S69" s="185"/>
      <c r="T69" s="185">
        <f>SUM(T70:T74)</f>
        <v>0.26</v>
      </c>
      <c r="U69" s="185"/>
      <c r="V69" s="185"/>
      <c r="Y69" s="19" t="s">
        <v>96</v>
      </c>
    </row>
    <row r="70" spans="1:52" outlineLevel="1" x14ac:dyDescent="0.2">
      <c r="A70" s="193" t="s">
        <v>235</v>
      </c>
      <c r="B70" s="194" t="s">
        <v>102</v>
      </c>
      <c r="C70" s="197">
        <v>2.35</v>
      </c>
      <c r="D70" s="11"/>
      <c r="E70" s="195">
        <f>ROUND(C70*D70,2)</f>
        <v>0</v>
      </c>
      <c r="F70" s="190"/>
      <c r="G70" s="191">
        <f>ROUND(C70*F70,2)</f>
        <v>0</v>
      </c>
      <c r="H70" s="190"/>
      <c r="I70" s="191">
        <f>ROUND(C70*H70,2)</f>
        <v>0</v>
      </c>
      <c r="J70" s="191">
        <v>21</v>
      </c>
      <c r="K70" s="191">
        <f>E70*(1+J70/100)</f>
        <v>0</v>
      </c>
      <c r="L70" s="191">
        <v>0</v>
      </c>
      <c r="M70" s="191">
        <f>ROUND(C70*L70,2)</f>
        <v>0</v>
      </c>
      <c r="N70" s="191">
        <v>0</v>
      </c>
      <c r="O70" s="191">
        <f>ROUND(C70*N70,2)</f>
        <v>0</v>
      </c>
      <c r="P70" s="191"/>
      <c r="Q70" s="191" t="s">
        <v>199</v>
      </c>
      <c r="R70" s="191" t="s">
        <v>199</v>
      </c>
      <c r="S70" s="191">
        <v>0.01</v>
      </c>
      <c r="T70" s="191">
        <f>ROUND(C70*S70,2)</f>
        <v>0.02</v>
      </c>
      <c r="U70" s="191"/>
      <c r="V70" s="191" t="s">
        <v>236</v>
      </c>
      <c r="W70" s="192"/>
      <c r="X70" s="192"/>
      <c r="Y70" s="192" t="s">
        <v>237</v>
      </c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</row>
    <row r="71" spans="1:52" outlineLevel="1" x14ac:dyDescent="0.2">
      <c r="A71" s="193" t="s">
        <v>238</v>
      </c>
      <c r="B71" s="194" t="s">
        <v>102</v>
      </c>
      <c r="C71" s="197">
        <v>2.35</v>
      </c>
      <c r="D71" s="11"/>
      <c r="E71" s="195">
        <f>ROUND(C71*D71,2)</f>
        <v>0</v>
      </c>
      <c r="F71" s="190"/>
      <c r="G71" s="191">
        <f>ROUND(C71*F71,2)</f>
        <v>0</v>
      </c>
      <c r="H71" s="190"/>
      <c r="I71" s="191">
        <f>ROUND(C71*H71,2)</f>
        <v>0</v>
      </c>
      <c r="J71" s="191">
        <v>21</v>
      </c>
      <c r="K71" s="191">
        <f>E71*(1+J71/100)</f>
        <v>0</v>
      </c>
      <c r="L71" s="191">
        <v>0</v>
      </c>
      <c r="M71" s="191">
        <f>ROUND(C71*L71,2)</f>
        <v>0</v>
      </c>
      <c r="N71" s="191">
        <v>0</v>
      </c>
      <c r="O71" s="191">
        <f>ROUND(C71*N71,2)</f>
        <v>0</v>
      </c>
      <c r="P71" s="191"/>
      <c r="Q71" s="191" t="s">
        <v>199</v>
      </c>
      <c r="R71" s="191" t="s">
        <v>199</v>
      </c>
      <c r="S71" s="191">
        <v>0</v>
      </c>
      <c r="T71" s="191">
        <f>ROUND(C71*S71,2)</f>
        <v>0</v>
      </c>
      <c r="U71" s="191"/>
      <c r="V71" s="191" t="s">
        <v>236</v>
      </c>
      <c r="W71" s="192"/>
      <c r="X71" s="192"/>
      <c r="Y71" s="192" t="s">
        <v>237</v>
      </c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</row>
    <row r="72" spans="1:52" outlineLevel="1" x14ac:dyDescent="0.2">
      <c r="A72" s="193" t="s">
        <v>239</v>
      </c>
      <c r="B72" s="194" t="s">
        <v>102</v>
      </c>
      <c r="C72" s="197">
        <v>2.35</v>
      </c>
      <c r="D72" s="11"/>
      <c r="E72" s="195">
        <f>ROUND(C72*D72,2)</f>
        <v>0</v>
      </c>
      <c r="F72" s="190"/>
      <c r="G72" s="191">
        <f>ROUND(C72*F72,2)</f>
        <v>0</v>
      </c>
      <c r="H72" s="190"/>
      <c r="I72" s="191">
        <f>ROUND(C72*H72,2)</f>
        <v>0</v>
      </c>
      <c r="J72" s="191">
        <v>21</v>
      </c>
      <c r="K72" s="191">
        <f>E72*(1+J72/100)</f>
        <v>0</v>
      </c>
      <c r="L72" s="191">
        <v>0</v>
      </c>
      <c r="M72" s="191">
        <f>ROUND(C72*L72,2)</f>
        <v>0</v>
      </c>
      <c r="N72" s="191">
        <v>0</v>
      </c>
      <c r="O72" s="191">
        <f>ROUND(C72*N72,2)</f>
        <v>0</v>
      </c>
      <c r="P72" s="191"/>
      <c r="Q72" s="191" t="s">
        <v>199</v>
      </c>
      <c r="R72" s="191" t="s">
        <v>199</v>
      </c>
      <c r="S72" s="191">
        <v>9.9000000000000005E-2</v>
      </c>
      <c r="T72" s="191">
        <f>ROUND(C72*S72,2)</f>
        <v>0.23</v>
      </c>
      <c r="U72" s="191"/>
      <c r="V72" s="191" t="s">
        <v>236</v>
      </c>
      <c r="W72" s="192"/>
      <c r="X72" s="192"/>
      <c r="Y72" s="192" t="s">
        <v>237</v>
      </c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</row>
    <row r="73" spans="1:52" outlineLevel="1" x14ac:dyDescent="0.2">
      <c r="A73" s="193" t="s">
        <v>240</v>
      </c>
      <c r="B73" s="194" t="s">
        <v>102</v>
      </c>
      <c r="C73" s="197">
        <v>2.35</v>
      </c>
      <c r="D73" s="11"/>
      <c r="E73" s="195">
        <f>ROUND(C73*D73,2)</f>
        <v>0</v>
      </c>
      <c r="F73" s="190"/>
      <c r="G73" s="191">
        <f>ROUND(C73*F73,2)</f>
        <v>0</v>
      </c>
      <c r="H73" s="190"/>
      <c r="I73" s="191">
        <f>ROUND(C73*H73,2)</f>
        <v>0</v>
      </c>
      <c r="J73" s="191">
        <v>21</v>
      </c>
      <c r="K73" s="191">
        <f>E73*(1+J73/100)</f>
        <v>0</v>
      </c>
      <c r="L73" s="191">
        <v>0</v>
      </c>
      <c r="M73" s="191">
        <f>ROUND(C73*L73,2)</f>
        <v>0</v>
      </c>
      <c r="N73" s="191">
        <v>0</v>
      </c>
      <c r="O73" s="191">
        <f>ROUND(C73*N73,2)</f>
        <v>0</v>
      </c>
      <c r="P73" s="191"/>
      <c r="Q73" s="191" t="s">
        <v>199</v>
      </c>
      <c r="R73" s="191" t="s">
        <v>199</v>
      </c>
      <c r="S73" s="191">
        <v>0</v>
      </c>
      <c r="T73" s="191">
        <f>ROUND(C73*S73,2)</f>
        <v>0</v>
      </c>
      <c r="U73" s="191"/>
      <c r="V73" s="191" t="s">
        <v>236</v>
      </c>
      <c r="W73" s="192"/>
      <c r="X73" s="192"/>
      <c r="Y73" s="192" t="s">
        <v>237</v>
      </c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</row>
    <row r="74" spans="1:52" outlineLevel="1" x14ac:dyDescent="0.2">
      <c r="A74" s="193" t="s">
        <v>241</v>
      </c>
      <c r="B74" s="194" t="s">
        <v>102</v>
      </c>
      <c r="C74" s="197">
        <v>2.35</v>
      </c>
      <c r="D74" s="11"/>
      <c r="E74" s="195">
        <f>ROUND(C74*D74,2)</f>
        <v>0</v>
      </c>
      <c r="F74" s="190"/>
      <c r="G74" s="191">
        <f>ROUND(C74*F74,2)</f>
        <v>0</v>
      </c>
      <c r="H74" s="190"/>
      <c r="I74" s="191">
        <f>ROUND(C74*H74,2)</f>
        <v>0</v>
      </c>
      <c r="J74" s="191">
        <v>21</v>
      </c>
      <c r="K74" s="191">
        <f>E74*(1+J74/100)</f>
        <v>0</v>
      </c>
      <c r="L74" s="191">
        <v>0</v>
      </c>
      <c r="M74" s="191">
        <f>ROUND(C74*L74,2)</f>
        <v>0</v>
      </c>
      <c r="N74" s="191">
        <v>0</v>
      </c>
      <c r="O74" s="191">
        <f>ROUND(C74*N74,2)</f>
        <v>0</v>
      </c>
      <c r="P74" s="191"/>
      <c r="Q74" s="191" t="s">
        <v>199</v>
      </c>
      <c r="R74" s="191" t="s">
        <v>199</v>
      </c>
      <c r="S74" s="191">
        <v>6.0000000000000001E-3</v>
      </c>
      <c r="T74" s="191">
        <f>ROUND(C74*S74,2)</f>
        <v>0.01</v>
      </c>
      <c r="U74" s="191"/>
      <c r="V74" s="191" t="s">
        <v>236</v>
      </c>
      <c r="W74" s="192"/>
      <c r="X74" s="192"/>
      <c r="Y74" s="192" t="s">
        <v>237</v>
      </c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</row>
    <row r="75" spans="1:52" x14ac:dyDescent="0.2">
      <c r="A75" s="180" t="s">
        <v>29</v>
      </c>
      <c r="B75" s="181"/>
      <c r="C75" s="182"/>
      <c r="D75" s="219"/>
      <c r="E75" s="184">
        <f>SUMIF(Y76:Y76,"&lt;&gt;NOR",E76:E76)</f>
        <v>0</v>
      </c>
      <c r="F75" s="185"/>
      <c r="G75" s="185">
        <f>SUM(G76:G76)</f>
        <v>0</v>
      </c>
      <c r="H75" s="185"/>
      <c r="I75" s="185">
        <f>SUM(I76:I76)</f>
        <v>0</v>
      </c>
      <c r="J75" s="185"/>
      <c r="K75" s="185">
        <f>SUM(K76:K76)</f>
        <v>0</v>
      </c>
      <c r="L75" s="185"/>
      <c r="M75" s="185">
        <f>SUM(M76:M76)</f>
        <v>0</v>
      </c>
      <c r="N75" s="185"/>
      <c r="O75" s="185">
        <f>SUM(O76:O76)</f>
        <v>0</v>
      </c>
      <c r="P75" s="185"/>
      <c r="Q75" s="185"/>
      <c r="R75" s="185"/>
      <c r="S75" s="185"/>
      <c r="T75" s="185">
        <f>SUM(T76:T76)</f>
        <v>0</v>
      </c>
      <c r="U75" s="185"/>
      <c r="V75" s="185"/>
      <c r="Y75" s="19" t="s">
        <v>96</v>
      </c>
    </row>
    <row r="76" spans="1:52" outlineLevel="1" x14ac:dyDescent="0.2">
      <c r="A76" s="193" t="s">
        <v>114</v>
      </c>
      <c r="B76" s="194" t="s">
        <v>105</v>
      </c>
      <c r="C76" s="197">
        <v>1</v>
      </c>
      <c r="D76" s="11"/>
      <c r="E76" s="195">
        <f>ROUND(C76*D76,2)</f>
        <v>0</v>
      </c>
      <c r="F76" s="190"/>
      <c r="G76" s="191">
        <f>ROUND(C76*F76,2)</f>
        <v>0</v>
      </c>
      <c r="H76" s="190"/>
      <c r="I76" s="191">
        <f>ROUND(C76*H76,2)</f>
        <v>0</v>
      </c>
      <c r="J76" s="191">
        <v>21</v>
      </c>
      <c r="K76" s="191">
        <f>E76*(1+J76/100)</f>
        <v>0</v>
      </c>
      <c r="L76" s="191">
        <v>0</v>
      </c>
      <c r="M76" s="191">
        <f>ROUND(C76*L76,2)</f>
        <v>0</v>
      </c>
      <c r="N76" s="191">
        <v>0</v>
      </c>
      <c r="O76" s="191">
        <f>ROUND(C76*N76,2)</f>
        <v>0</v>
      </c>
      <c r="P76" s="191"/>
      <c r="Q76" s="191" t="s">
        <v>103</v>
      </c>
      <c r="R76" s="191" t="s">
        <v>107</v>
      </c>
      <c r="S76" s="191">
        <v>0</v>
      </c>
      <c r="T76" s="191">
        <f>ROUND(C76*S76,2)</f>
        <v>0</v>
      </c>
      <c r="U76" s="191"/>
      <c r="V76" s="191" t="s">
        <v>114</v>
      </c>
      <c r="W76" s="192"/>
      <c r="X76" s="192"/>
      <c r="Y76" s="192" t="s">
        <v>115</v>
      </c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</row>
    <row r="77" spans="1:52" x14ac:dyDescent="0.2">
      <c r="A77" s="180" t="s">
        <v>30</v>
      </c>
      <c r="B77" s="181"/>
      <c r="C77" s="182"/>
      <c r="D77" s="219"/>
      <c r="E77" s="184">
        <f>SUMIF(Y78:Y85,"&lt;&gt;NOR",E78:E85)</f>
        <v>0</v>
      </c>
      <c r="F77" s="185"/>
      <c r="G77" s="185">
        <f>SUM(G78:G82)</f>
        <v>0</v>
      </c>
      <c r="H77" s="185"/>
      <c r="I77" s="185">
        <f>SUM(I78:I82)</f>
        <v>0</v>
      </c>
      <c r="J77" s="185"/>
      <c r="K77" s="185">
        <f>SUM(K78:K82)</f>
        <v>0</v>
      </c>
      <c r="L77" s="185"/>
      <c r="M77" s="185">
        <f>SUM(M78:M82)</f>
        <v>0</v>
      </c>
      <c r="N77" s="185"/>
      <c r="O77" s="185">
        <f>SUM(O78:O82)</f>
        <v>0</v>
      </c>
      <c r="P77" s="185"/>
      <c r="Q77" s="185"/>
      <c r="R77" s="185"/>
      <c r="S77" s="185"/>
      <c r="T77" s="185">
        <f>SUM(T78:T82)</f>
        <v>0</v>
      </c>
      <c r="U77" s="185"/>
      <c r="V77" s="185"/>
      <c r="Y77" s="19" t="s">
        <v>96</v>
      </c>
    </row>
    <row r="78" spans="1:52" outlineLevel="1" x14ac:dyDescent="0.2">
      <c r="A78" s="193" t="s">
        <v>242</v>
      </c>
      <c r="B78" s="205" t="s">
        <v>105</v>
      </c>
      <c r="C78" s="206">
        <v>1</v>
      </c>
      <c r="D78" s="12"/>
      <c r="E78" s="195">
        <f t="shared" ref="E78:E85" si="12">ROUND(C78*D78,2)</f>
        <v>0</v>
      </c>
      <c r="F78" s="190"/>
      <c r="G78" s="191">
        <f>ROUND(C78*F78,2)</f>
        <v>0</v>
      </c>
      <c r="H78" s="190"/>
      <c r="I78" s="191">
        <f>ROUND(C78*H78,2)</f>
        <v>0</v>
      </c>
      <c r="J78" s="191">
        <v>21</v>
      </c>
      <c r="K78" s="191">
        <f>E78*(1+J78/100)</f>
        <v>0</v>
      </c>
      <c r="L78" s="191">
        <v>0</v>
      </c>
      <c r="M78" s="191">
        <f>ROUND(C78*L78,2)</f>
        <v>0</v>
      </c>
      <c r="N78" s="191">
        <v>0</v>
      </c>
      <c r="O78" s="191">
        <f>ROUND(C78*N78,2)</f>
        <v>0</v>
      </c>
      <c r="P78" s="191"/>
      <c r="Q78" s="191" t="s">
        <v>103</v>
      </c>
      <c r="R78" s="191" t="s">
        <v>107</v>
      </c>
      <c r="S78" s="191">
        <v>0</v>
      </c>
      <c r="T78" s="191">
        <f>ROUND(C78*S78,2)</f>
        <v>0</v>
      </c>
      <c r="U78" s="191"/>
      <c r="V78" s="191" t="s">
        <v>98</v>
      </c>
      <c r="W78" s="192"/>
      <c r="X78" s="192"/>
      <c r="Y78" s="192" t="s">
        <v>99</v>
      </c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</row>
    <row r="79" spans="1:52" outlineLevel="1" x14ac:dyDescent="0.2">
      <c r="A79" s="193" t="s">
        <v>243</v>
      </c>
      <c r="B79" s="205" t="s">
        <v>105</v>
      </c>
      <c r="C79" s="206">
        <v>1</v>
      </c>
      <c r="D79" s="12"/>
      <c r="E79" s="195">
        <f t="shared" si="12"/>
        <v>0</v>
      </c>
      <c r="F79" s="207"/>
      <c r="G79" s="208"/>
      <c r="H79" s="207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</row>
    <row r="80" spans="1:52" outlineLevel="1" x14ac:dyDescent="0.2">
      <c r="A80" s="193" t="s">
        <v>244</v>
      </c>
      <c r="B80" s="205" t="s">
        <v>106</v>
      </c>
      <c r="C80" s="206">
        <v>1</v>
      </c>
      <c r="D80" s="12"/>
      <c r="E80" s="195">
        <f t="shared" si="12"/>
        <v>0</v>
      </c>
      <c r="F80" s="207"/>
      <c r="G80" s="208"/>
      <c r="H80" s="207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</row>
    <row r="81" spans="1:52" outlineLevel="1" x14ac:dyDescent="0.2">
      <c r="A81" s="193" t="s">
        <v>245</v>
      </c>
      <c r="B81" s="205" t="s">
        <v>101</v>
      </c>
      <c r="C81" s="206">
        <v>10</v>
      </c>
      <c r="D81" s="12"/>
      <c r="E81" s="195">
        <f t="shared" si="12"/>
        <v>0</v>
      </c>
      <c r="F81" s="207"/>
      <c r="G81" s="208"/>
      <c r="H81" s="207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</row>
    <row r="82" spans="1:52" outlineLevel="1" x14ac:dyDescent="0.2">
      <c r="A82" s="193" t="s">
        <v>246</v>
      </c>
      <c r="B82" s="205" t="s">
        <v>101</v>
      </c>
      <c r="C82" s="206">
        <v>20</v>
      </c>
      <c r="D82" s="12"/>
      <c r="E82" s="195">
        <f t="shared" si="12"/>
        <v>0</v>
      </c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</row>
    <row r="83" spans="1:52" outlineLevel="1" x14ac:dyDescent="0.2">
      <c r="A83" s="193" t="s">
        <v>323</v>
      </c>
      <c r="B83" s="205" t="s">
        <v>106</v>
      </c>
      <c r="C83" s="206">
        <v>1</v>
      </c>
      <c r="D83" s="12"/>
      <c r="E83" s="195">
        <f t="shared" si="12"/>
        <v>0</v>
      </c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</row>
    <row r="84" spans="1:52" outlineLevel="1" x14ac:dyDescent="0.2">
      <c r="A84" s="193" t="s">
        <v>324</v>
      </c>
      <c r="B84" s="205" t="s">
        <v>106</v>
      </c>
      <c r="C84" s="206">
        <v>1</v>
      </c>
      <c r="D84" s="12"/>
      <c r="E84" s="195">
        <f t="shared" si="12"/>
        <v>0</v>
      </c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</row>
    <row r="85" spans="1:52" outlineLevel="1" x14ac:dyDescent="0.2">
      <c r="A85" s="193" t="s">
        <v>248</v>
      </c>
      <c r="B85" s="205" t="s">
        <v>137</v>
      </c>
      <c r="C85" s="206">
        <v>1</v>
      </c>
      <c r="D85" s="12"/>
      <c r="E85" s="195">
        <f t="shared" si="12"/>
        <v>0</v>
      </c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</row>
    <row r="86" spans="1:52" ht="26.45" customHeight="1" x14ac:dyDescent="0.2">
      <c r="A86" s="209"/>
      <c r="B86" s="210"/>
      <c r="C86" s="211"/>
      <c r="D86" s="212"/>
      <c r="E86" s="213">
        <f>E13+E17+E19+E21+E9+E24+E26+E37+E39+E49+E54+E57+E64+E66+E69+E75+E77</f>
        <v>0</v>
      </c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19">
        <f>SUMIF(J7:J82,#REF!,E7:E82)</f>
        <v>0</v>
      </c>
      <c r="X86" s="19">
        <f>SUMIF(J7:J82,#REF!,E7:E82)</f>
        <v>0</v>
      </c>
      <c r="Y86" s="19" t="s">
        <v>117</v>
      </c>
    </row>
    <row r="87" spans="1:52" x14ac:dyDescent="0.2">
      <c r="A87" s="215"/>
      <c r="B87" s="169"/>
      <c r="C87" s="216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</row>
    <row r="88" spans="1:52" x14ac:dyDescent="0.2">
      <c r="A88" s="215"/>
      <c r="B88" s="169"/>
      <c r="C88" s="216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</row>
    <row r="89" spans="1:52" x14ac:dyDescent="0.2">
      <c r="A89" s="217" t="s">
        <v>345</v>
      </c>
      <c r="B89" s="169"/>
      <c r="C89" s="216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</row>
    <row r="90" spans="1:52" x14ac:dyDescent="0.2">
      <c r="A90" s="415"/>
      <c r="B90" s="416"/>
      <c r="C90" s="416"/>
      <c r="D90" s="416"/>
      <c r="E90" s="417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Y90" s="19" t="s">
        <v>118</v>
      </c>
    </row>
    <row r="91" spans="1:52" x14ac:dyDescent="0.2">
      <c r="A91" s="418"/>
      <c r="B91" s="419"/>
      <c r="C91" s="419"/>
      <c r="D91" s="419"/>
      <c r="E91" s="420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</row>
    <row r="92" spans="1:52" x14ac:dyDescent="0.2">
      <c r="A92" s="418"/>
      <c r="B92" s="419"/>
      <c r="C92" s="419"/>
      <c r="D92" s="419"/>
      <c r="E92" s="420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</row>
    <row r="93" spans="1:52" x14ac:dyDescent="0.2">
      <c r="A93" s="418"/>
      <c r="B93" s="419"/>
      <c r="C93" s="419"/>
      <c r="D93" s="419"/>
      <c r="E93" s="420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</row>
    <row r="94" spans="1:52" x14ac:dyDescent="0.2">
      <c r="A94" s="421"/>
      <c r="B94" s="422"/>
      <c r="C94" s="422"/>
      <c r="D94" s="422"/>
      <c r="E94" s="423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</row>
    <row r="95" spans="1:52" x14ac:dyDescent="0.2">
      <c r="A95" s="215"/>
      <c r="B95" s="169"/>
      <c r="C95" s="216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</row>
    <row r="96" spans="1:52" x14ac:dyDescent="0.2">
      <c r="A96" s="218"/>
      <c r="Y96" s="19" t="s">
        <v>119</v>
      </c>
    </row>
  </sheetData>
  <sheetProtection algorithmName="SHA-512" hashValue="v3UeTqTgGCWkl5IZpqBFlo8/zexCt1rGbgNjSPwGpKCBAF/0PBpqzMDTaDU1zmSoJx0OhaPwhZQ7Jbrr6m+ZMA==" saltValue="I6iHb0R6spiRPVDHOlsN9A==" spinCount="100000" sheet="1" objects="1" scenarios="1"/>
  <mergeCells count="5">
    <mergeCell ref="A1:E1"/>
    <mergeCell ref="A2:E2"/>
    <mergeCell ref="A3:E3"/>
    <mergeCell ref="A4:E4"/>
    <mergeCell ref="A90:E9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0"/>
  <sheetViews>
    <sheetView windowProtection="1" workbookViewId="0">
      <selection activeCell="I14" sqref="I14"/>
    </sheetView>
  </sheetViews>
  <sheetFormatPr defaultColWidth="8.7109375" defaultRowHeight="12.75" x14ac:dyDescent="0.2"/>
  <cols>
    <col min="1" max="1" width="47.42578125" style="221" customWidth="1"/>
    <col min="2" max="2" width="5.85546875" style="221" customWidth="1"/>
    <col min="3" max="3" width="10.85546875" style="221" customWidth="1"/>
    <col min="4" max="4" width="12.140625" style="221" customWidth="1"/>
    <col min="5" max="5" width="17.42578125" style="221" customWidth="1"/>
    <col min="6" max="16384" width="8.7109375" style="221"/>
  </cols>
  <sheetData>
    <row r="1" spans="1:22" s="179" customFormat="1" x14ac:dyDescent="0.2">
      <c r="A1" s="220" t="s">
        <v>121</v>
      </c>
      <c r="B1" s="220" t="s">
        <v>78</v>
      </c>
      <c r="C1" s="220" t="s">
        <v>79</v>
      </c>
      <c r="D1" s="172" t="s">
        <v>123</v>
      </c>
      <c r="E1" s="172" t="s">
        <v>294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177"/>
      <c r="Q1" s="178"/>
    </row>
    <row r="2" spans="1:22" x14ac:dyDescent="0.2">
      <c r="A2" s="222"/>
      <c r="B2" s="222"/>
      <c r="C2" s="222"/>
      <c r="D2" s="222"/>
      <c r="E2" s="223">
        <f>E4+E13+E29</f>
        <v>0</v>
      </c>
      <c r="P2" s="177"/>
    </row>
    <row r="3" spans="1:22" ht="19.5" customHeight="1" x14ac:dyDescent="0.2">
      <c r="A3" s="224" t="s">
        <v>295</v>
      </c>
      <c r="B3" s="225"/>
      <c r="C3" s="225"/>
      <c r="D3" s="225"/>
      <c r="E3" s="226"/>
    </row>
    <row r="4" spans="1:22" s="19" customFormat="1" x14ac:dyDescent="0.2">
      <c r="A4" s="180" t="s">
        <v>296</v>
      </c>
      <c r="B4" s="181"/>
      <c r="C4" s="182"/>
      <c r="D4" s="183"/>
      <c r="E4" s="184">
        <f>SUM(E5:E11)</f>
        <v>0</v>
      </c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</row>
    <row r="5" spans="1:22" x14ac:dyDescent="0.2">
      <c r="A5" s="227" t="s">
        <v>297</v>
      </c>
      <c r="B5" s="228" t="s">
        <v>104</v>
      </c>
      <c r="C5" s="229">
        <v>2</v>
      </c>
      <c r="D5" s="15"/>
      <c r="E5" s="230">
        <f t="shared" ref="E5:E9" si="0">C5*D5</f>
        <v>0</v>
      </c>
    </row>
    <row r="6" spans="1:22" x14ac:dyDescent="0.2">
      <c r="A6" s="227" t="s">
        <v>298</v>
      </c>
      <c r="B6" s="228" t="s">
        <v>104</v>
      </c>
      <c r="C6" s="229">
        <v>1</v>
      </c>
      <c r="D6" s="15"/>
      <c r="E6" s="230">
        <f t="shared" si="0"/>
        <v>0</v>
      </c>
    </row>
    <row r="7" spans="1:22" x14ac:dyDescent="0.2">
      <c r="A7" s="227" t="s">
        <v>299</v>
      </c>
      <c r="B7" s="228" t="s">
        <v>105</v>
      </c>
      <c r="C7" s="229">
        <v>2</v>
      </c>
      <c r="D7" s="15"/>
      <c r="E7" s="230">
        <f t="shared" si="0"/>
        <v>0</v>
      </c>
    </row>
    <row r="8" spans="1:22" x14ac:dyDescent="0.2">
      <c r="A8" s="227" t="s">
        <v>300</v>
      </c>
      <c r="B8" s="228" t="s">
        <v>105</v>
      </c>
      <c r="C8" s="229">
        <v>1</v>
      </c>
      <c r="D8" s="15"/>
      <c r="E8" s="230">
        <f t="shared" si="0"/>
        <v>0</v>
      </c>
    </row>
    <row r="9" spans="1:22" x14ac:dyDescent="0.2">
      <c r="A9" s="227" t="s">
        <v>301</v>
      </c>
      <c r="B9" s="228" t="s">
        <v>104</v>
      </c>
      <c r="C9" s="229">
        <v>3</v>
      </c>
      <c r="D9" s="15"/>
      <c r="E9" s="230">
        <f t="shared" si="0"/>
        <v>0</v>
      </c>
    </row>
    <row r="10" spans="1:22" ht="25.5" x14ac:dyDescent="0.2">
      <c r="A10" s="227" t="s">
        <v>302</v>
      </c>
      <c r="B10" s="228" t="s">
        <v>0</v>
      </c>
      <c r="C10" s="231">
        <v>3</v>
      </c>
      <c r="D10" s="15"/>
      <c r="E10" s="230">
        <f>ROUND(D10*C10%,2)</f>
        <v>0</v>
      </c>
    </row>
    <row r="11" spans="1:22" ht="25.5" x14ac:dyDescent="0.2">
      <c r="A11" s="227" t="s">
        <v>303</v>
      </c>
      <c r="B11" s="228" t="s">
        <v>0</v>
      </c>
      <c r="C11" s="231">
        <v>3</v>
      </c>
      <c r="D11" s="15"/>
      <c r="E11" s="230">
        <f>ROUND(D11*C11%,2)</f>
        <v>0</v>
      </c>
    </row>
    <row r="12" spans="1:22" x14ac:dyDescent="0.2">
      <c r="A12" s="232"/>
      <c r="B12" s="233"/>
      <c r="C12" s="233"/>
      <c r="D12" s="16"/>
      <c r="E12" s="234"/>
    </row>
    <row r="13" spans="1:22" x14ac:dyDescent="0.2">
      <c r="A13" s="180" t="s">
        <v>304</v>
      </c>
      <c r="B13" s="181"/>
      <c r="C13" s="182"/>
      <c r="D13" s="219"/>
      <c r="E13" s="184">
        <f>SUM(E14:E27)</f>
        <v>0</v>
      </c>
    </row>
    <row r="14" spans="1:22" ht="25.5" x14ac:dyDescent="0.2">
      <c r="A14" s="227" t="s">
        <v>305</v>
      </c>
      <c r="B14" s="228" t="s">
        <v>104</v>
      </c>
      <c r="C14" s="229">
        <v>10</v>
      </c>
      <c r="D14" s="15"/>
      <c r="E14" s="230">
        <f t="shared" ref="E14:E25" si="1">ROUND(D14*C14,2)</f>
        <v>0</v>
      </c>
    </row>
    <row r="15" spans="1:22" ht="25.5" x14ac:dyDescent="0.2">
      <c r="A15" s="227" t="s">
        <v>306</v>
      </c>
      <c r="B15" s="228" t="s">
        <v>104</v>
      </c>
      <c r="C15" s="229">
        <v>5</v>
      </c>
      <c r="D15" s="15"/>
      <c r="E15" s="230">
        <f t="shared" si="1"/>
        <v>0</v>
      </c>
    </row>
    <row r="16" spans="1:22" ht="25.5" x14ac:dyDescent="0.2">
      <c r="A16" s="227" t="s">
        <v>307</v>
      </c>
      <c r="B16" s="228" t="s">
        <v>104</v>
      </c>
      <c r="C16" s="229">
        <v>10</v>
      </c>
      <c r="D16" s="15"/>
      <c r="E16" s="230">
        <f t="shared" si="1"/>
        <v>0</v>
      </c>
    </row>
    <row r="17" spans="1:5" ht="25.5" x14ac:dyDescent="0.2">
      <c r="A17" s="227" t="s">
        <v>308</v>
      </c>
      <c r="B17" s="228" t="s">
        <v>104</v>
      </c>
      <c r="C17" s="229">
        <v>5</v>
      </c>
      <c r="D17" s="15"/>
      <c r="E17" s="230">
        <f t="shared" si="1"/>
        <v>0</v>
      </c>
    </row>
    <row r="18" spans="1:5" x14ac:dyDescent="0.2">
      <c r="A18" s="227" t="s">
        <v>309</v>
      </c>
      <c r="B18" s="228" t="s">
        <v>105</v>
      </c>
      <c r="C18" s="229">
        <v>4</v>
      </c>
      <c r="D18" s="15"/>
      <c r="E18" s="230">
        <f t="shared" si="1"/>
        <v>0</v>
      </c>
    </row>
    <row r="19" spans="1:5" x14ac:dyDescent="0.2">
      <c r="A19" s="227" t="s">
        <v>310</v>
      </c>
      <c r="B19" s="228" t="s">
        <v>105</v>
      </c>
      <c r="C19" s="229">
        <v>4</v>
      </c>
      <c r="D19" s="15"/>
      <c r="E19" s="230">
        <f t="shared" si="1"/>
        <v>0</v>
      </c>
    </row>
    <row r="20" spans="1:5" x14ac:dyDescent="0.2">
      <c r="A20" s="227" t="s">
        <v>311</v>
      </c>
      <c r="B20" s="228" t="s">
        <v>105</v>
      </c>
      <c r="C20" s="229">
        <v>12</v>
      </c>
      <c r="D20" s="15"/>
      <c r="E20" s="230">
        <f t="shared" si="1"/>
        <v>0</v>
      </c>
    </row>
    <row r="21" spans="1:5" x14ac:dyDescent="0.2">
      <c r="A21" s="227" t="s">
        <v>312</v>
      </c>
      <c r="B21" s="228" t="s">
        <v>105</v>
      </c>
      <c r="C21" s="229">
        <v>2</v>
      </c>
      <c r="D21" s="15"/>
      <c r="E21" s="230">
        <f t="shared" si="1"/>
        <v>0</v>
      </c>
    </row>
    <row r="22" spans="1:5" x14ac:dyDescent="0.2">
      <c r="A22" s="227" t="s">
        <v>313</v>
      </c>
      <c r="B22" s="228" t="s">
        <v>105</v>
      </c>
      <c r="C22" s="229">
        <v>1</v>
      </c>
      <c r="D22" s="15"/>
      <c r="E22" s="230">
        <f t="shared" si="1"/>
        <v>0</v>
      </c>
    </row>
    <row r="23" spans="1:5" x14ac:dyDescent="0.2">
      <c r="A23" s="227" t="s">
        <v>314</v>
      </c>
      <c r="B23" s="228" t="s">
        <v>105</v>
      </c>
      <c r="C23" s="229">
        <v>1</v>
      </c>
      <c r="D23" s="15"/>
      <c r="E23" s="230">
        <f t="shared" si="1"/>
        <v>0</v>
      </c>
    </row>
    <row r="24" spans="1:5" ht="25.5" x14ac:dyDescent="0.2">
      <c r="A24" s="227" t="s">
        <v>315</v>
      </c>
      <c r="B24" s="228" t="s">
        <v>104</v>
      </c>
      <c r="C24" s="229">
        <v>15</v>
      </c>
      <c r="D24" s="15"/>
      <c r="E24" s="230">
        <f t="shared" si="1"/>
        <v>0</v>
      </c>
    </row>
    <row r="25" spans="1:5" x14ac:dyDescent="0.2">
      <c r="A25" s="227" t="s">
        <v>316</v>
      </c>
      <c r="B25" s="228" t="s">
        <v>104</v>
      </c>
      <c r="C25" s="229">
        <v>15</v>
      </c>
      <c r="D25" s="15"/>
      <c r="E25" s="230">
        <f t="shared" si="1"/>
        <v>0</v>
      </c>
    </row>
    <row r="26" spans="1:5" ht="25.5" x14ac:dyDescent="0.2">
      <c r="A26" s="227" t="s">
        <v>317</v>
      </c>
      <c r="B26" s="228" t="s">
        <v>0</v>
      </c>
      <c r="C26" s="231">
        <v>3</v>
      </c>
      <c r="D26" s="15"/>
      <c r="E26" s="230">
        <f>ROUND(D26*C26%,2)</f>
        <v>0</v>
      </c>
    </row>
    <row r="27" spans="1:5" ht="25.5" x14ac:dyDescent="0.2">
      <c r="A27" s="227" t="s">
        <v>318</v>
      </c>
      <c r="B27" s="228" t="s">
        <v>0</v>
      </c>
      <c r="C27" s="231">
        <v>3</v>
      </c>
      <c r="D27" s="15"/>
      <c r="E27" s="230">
        <f>ROUND(D27*C27%,2)</f>
        <v>0</v>
      </c>
    </row>
    <row r="28" spans="1:5" x14ac:dyDescent="0.2">
      <c r="A28" s="232"/>
      <c r="B28" s="233"/>
      <c r="C28" s="233"/>
      <c r="D28" s="16"/>
      <c r="E28" s="234"/>
    </row>
    <row r="29" spans="1:5" x14ac:dyDescent="0.2">
      <c r="A29" s="180" t="s">
        <v>319</v>
      </c>
      <c r="B29" s="181"/>
      <c r="C29" s="182"/>
      <c r="D29" s="219"/>
      <c r="E29" s="184">
        <f>C30*D30</f>
        <v>0</v>
      </c>
    </row>
    <row r="30" spans="1:5" x14ac:dyDescent="0.2">
      <c r="A30" s="227" t="s">
        <v>320</v>
      </c>
      <c r="B30" s="228" t="s">
        <v>106</v>
      </c>
      <c r="C30" s="229">
        <v>1</v>
      </c>
      <c r="D30" s="15"/>
      <c r="E30" s="230">
        <v>0</v>
      </c>
    </row>
  </sheetData>
  <sheetProtection algorithmName="SHA-512" hashValue="GtoWa6IQjJ/CkZ+1AfnPPjwG4Cqm1igIlPqXI9T5Uv22Jv0gSakGLzgIgXEexCwlVoFVlyWMkFX1fo1rjW6qAg==" saltValue="Yn3Eld5M3NMo2nUP4GOXWQ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76"/>
  <sheetViews>
    <sheetView windowProtection="1" topLeftCell="C19" workbookViewId="0">
      <selection activeCell="P21" sqref="P21"/>
    </sheetView>
  </sheetViews>
  <sheetFormatPr defaultColWidth="9.140625" defaultRowHeight="12.75" outlineLevelRow="2" x14ac:dyDescent="0.2"/>
  <cols>
    <col min="1" max="1" width="28.5703125" style="179" hidden="1" customWidth="1"/>
    <col min="2" max="2" width="3.5703125" style="179" hidden="1" customWidth="1"/>
    <col min="3" max="3" width="5.5703125" style="179" customWidth="1"/>
    <col min="4" max="4" width="62.5703125" style="179" customWidth="1"/>
    <col min="5" max="5" width="7.42578125" style="241" customWidth="1"/>
    <col min="6" max="6" width="14.5703125" style="241" customWidth="1"/>
    <col min="7" max="7" width="12.5703125" style="238" customWidth="1"/>
    <col min="8" max="8" width="15.5703125" style="238" customWidth="1"/>
    <col min="9" max="9" width="11.5703125" style="179" hidden="1" customWidth="1"/>
    <col min="10" max="10" width="14.5703125" style="179" hidden="1" customWidth="1"/>
    <col min="11" max="11" width="11.5703125" style="179" hidden="1" customWidth="1"/>
    <col min="12" max="12" width="14.5703125" style="179" hidden="1" customWidth="1"/>
    <col min="13" max="13" width="9.5703125" style="179" hidden="1" customWidth="1"/>
    <col min="14" max="14" width="14.5703125" style="179" hidden="1" customWidth="1"/>
    <col min="15" max="15" width="15.5703125" style="179" hidden="1" customWidth="1"/>
    <col min="16" max="16" width="38.5703125" style="179" customWidth="1"/>
    <col min="17" max="20" width="9.140625" style="179"/>
    <col min="21" max="21" width="5.42578125" style="179" customWidth="1"/>
    <col min="22" max="256" width="9.140625" style="179"/>
    <col min="257" max="258" width="0" style="179" hidden="1" customWidth="1"/>
    <col min="259" max="259" width="5.5703125" style="179" customWidth="1"/>
    <col min="260" max="260" width="62.5703125" style="179" customWidth="1"/>
    <col min="261" max="261" width="7.42578125" style="179" customWidth="1"/>
    <col min="262" max="262" width="14.5703125" style="179" customWidth="1"/>
    <col min="263" max="263" width="12.5703125" style="179" customWidth="1"/>
    <col min="264" max="264" width="15.5703125" style="179" customWidth="1"/>
    <col min="265" max="271" width="0" style="179" hidden="1" customWidth="1"/>
    <col min="272" max="272" width="38.5703125" style="179" customWidth="1"/>
    <col min="273" max="276" width="9.140625" style="179"/>
    <col min="277" max="277" width="5.42578125" style="179" customWidth="1"/>
    <col min="278" max="512" width="9.140625" style="179"/>
    <col min="513" max="514" width="0" style="179" hidden="1" customWidth="1"/>
    <col min="515" max="515" width="5.5703125" style="179" customWidth="1"/>
    <col min="516" max="516" width="62.5703125" style="179" customWidth="1"/>
    <col min="517" max="517" width="7.42578125" style="179" customWidth="1"/>
    <col min="518" max="518" width="14.5703125" style="179" customWidth="1"/>
    <col min="519" max="519" width="12.5703125" style="179" customWidth="1"/>
    <col min="520" max="520" width="15.5703125" style="179" customWidth="1"/>
    <col min="521" max="527" width="0" style="179" hidden="1" customWidth="1"/>
    <col min="528" max="528" width="38.5703125" style="179" customWidth="1"/>
    <col min="529" max="532" width="9.140625" style="179"/>
    <col min="533" max="533" width="5.42578125" style="179" customWidth="1"/>
    <col min="534" max="768" width="9.140625" style="179"/>
    <col min="769" max="770" width="0" style="179" hidden="1" customWidth="1"/>
    <col min="771" max="771" width="5.5703125" style="179" customWidth="1"/>
    <col min="772" max="772" width="62.5703125" style="179" customWidth="1"/>
    <col min="773" max="773" width="7.42578125" style="179" customWidth="1"/>
    <col min="774" max="774" width="14.5703125" style="179" customWidth="1"/>
    <col min="775" max="775" width="12.5703125" style="179" customWidth="1"/>
    <col min="776" max="776" width="15.5703125" style="179" customWidth="1"/>
    <col min="777" max="783" width="0" style="179" hidden="1" customWidth="1"/>
    <col min="784" max="784" width="38.5703125" style="179" customWidth="1"/>
    <col min="785" max="788" width="9.140625" style="179"/>
    <col min="789" max="789" width="5.42578125" style="179" customWidth="1"/>
    <col min="790" max="1024" width="9.140625" style="179"/>
    <col min="1025" max="1026" width="0" style="179" hidden="1" customWidth="1"/>
    <col min="1027" max="1027" width="5.5703125" style="179" customWidth="1"/>
    <col min="1028" max="1028" width="62.5703125" style="179" customWidth="1"/>
    <col min="1029" max="1029" width="7.42578125" style="179" customWidth="1"/>
    <col min="1030" max="1030" width="14.5703125" style="179" customWidth="1"/>
    <col min="1031" max="1031" width="12.5703125" style="179" customWidth="1"/>
    <col min="1032" max="1032" width="15.5703125" style="179" customWidth="1"/>
    <col min="1033" max="1039" width="0" style="179" hidden="1" customWidth="1"/>
    <col min="1040" max="1040" width="38.5703125" style="179" customWidth="1"/>
    <col min="1041" max="1044" width="9.140625" style="179"/>
    <col min="1045" max="1045" width="5.42578125" style="179" customWidth="1"/>
    <col min="1046" max="1280" width="9.140625" style="179"/>
    <col min="1281" max="1282" width="0" style="179" hidden="1" customWidth="1"/>
    <col min="1283" max="1283" width="5.5703125" style="179" customWidth="1"/>
    <col min="1284" max="1284" width="62.5703125" style="179" customWidth="1"/>
    <col min="1285" max="1285" width="7.42578125" style="179" customWidth="1"/>
    <col min="1286" max="1286" width="14.5703125" style="179" customWidth="1"/>
    <col min="1287" max="1287" width="12.5703125" style="179" customWidth="1"/>
    <col min="1288" max="1288" width="15.5703125" style="179" customWidth="1"/>
    <col min="1289" max="1295" width="0" style="179" hidden="1" customWidth="1"/>
    <col min="1296" max="1296" width="38.5703125" style="179" customWidth="1"/>
    <col min="1297" max="1300" width="9.140625" style="179"/>
    <col min="1301" max="1301" width="5.42578125" style="179" customWidth="1"/>
    <col min="1302" max="1536" width="9.140625" style="179"/>
    <col min="1537" max="1538" width="0" style="179" hidden="1" customWidth="1"/>
    <col min="1539" max="1539" width="5.5703125" style="179" customWidth="1"/>
    <col min="1540" max="1540" width="62.5703125" style="179" customWidth="1"/>
    <col min="1541" max="1541" width="7.42578125" style="179" customWidth="1"/>
    <col min="1542" max="1542" width="14.5703125" style="179" customWidth="1"/>
    <col min="1543" max="1543" width="12.5703125" style="179" customWidth="1"/>
    <col min="1544" max="1544" width="15.5703125" style="179" customWidth="1"/>
    <col min="1545" max="1551" width="0" style="179" hidden="1" customWidth="1"/>
    <col min="1552" max="1552" width="38.5703125" style="179" customWidth="1"/>
    <col min="1553" max="1556" width="9.140625" style="179"/>
    <col min="1557" max="1557" width="5.42578125" style="179" customWidth="1"/>
    <col min="1558" max="1792" width="9.140625" style="179"/>
    <col min="1793" max="1794" width="0" style="179" hidden="1" customWidth="1"/>
    <col min="1795" max="1795" width="5.5703125" style="179" customWidth="1"/>
    <col min="1796" max="1796" width="62.5703125" style="179" customWidth="1"/>
    <col min="1797" max="1797" width="7.42578125" style="179" customWidth="1"/>
    <col min="1798" max="1798" width="14.5703125" style="179" customWidth="1"/>
    <col min="1799" max="1799" width="12.5703125" style="179" customWidth="1"/>
    <col min="1800" max="1800" width="15.5703125" style="179" customWidth="1"/>
    <col min="1801" max="1807" width="0" style="179" hidden="1" customWidth="1"/>
    <col min="1808" max="1808" width="38.5703125" style="179" customWidth="1"/>
    <col min="1809" max="1812" width="9.140625" style="179"/>
    <col min="1813" max="1813" width="5.42578125" style="179" customWidth="1"/>
    <col min="1814" max="2048" width="9.140625" style="179"/>
    <col min="2049" max="2050" width="0" style="179" hidden="1" customWidth="1"/>
    <col min="2051" max="2051" width="5.5703125" style="179" customWidth="1"/>
    <col min="2052" max="2052" width="62.5703125" style="179" customWidth="1"/>
    <col min="2053" max="2053" width="7.42578125" style="179" customWidth="1"/>
    <col min="2054" max="2054" width="14.5703125" style="179" customWidth="1"/>
    <col min="2055" max="2055" width="12.5703125" style="179" customWidth="1"/>
    <col min="2056" max="2056" width="15.5703125" style="179" customWidth="1"/>
    <col min="2057" max="2063" width="0" style="179" hidden="1" customWidth="1"/>
    <col min="2064" max="2064" width="38.5703125" style="179" customWidth="1"/>
    <col min="2065" max="2068" width="9.140625" style="179"/>
    <col min="2069" max="2069" width="5.42578125" style="179" customWidth="1"/>
    <col min="2070" max="2304" width="9.140625" style="179"/>
    <col min="2305" max="2306" width="0" style="179" hidden="1" customWidth="1"/>
    <col min="2307" max="2307" width="5.5703125" style="179" customWidth="1"/>
    <col min="2308" max="2308" width="62.5703125" style="179" customWidth="1"/>
    <col min="2309" max="2309" width="7.42578125" style="179" customWidth="1"/>
    <col min="2310" max="2310" width="14.5703125" style="179" customWidth="1"/>
    <col min="2311" max="2311" width="12.5703125" style="179" customWidth="1"/>
    <col min="2312" max="2312" width="15.5703125" style="179" customWidth="1"/>
    <col min="2313" max="2319" width="0" style="179" hidden="1" customWidth="1"/>
    <col min="2320" max="2320" width="38.5703125" style="179" customWidth="1"/>
    <col min="2321" max="2324" width="9.140625" style="179"/>
    <col min="2325" max="2325" width="5.42578125" style="179" customWidth="1"/>
    <col min="2326" max="2560" width="9.140625" style="179"/>
    <col min="2561" max="2562" width="0" style="179" hidden="1" customWidth="1"/>
    <col min="2563" max="2563" width="5.5703125" style="179" customWidth="1"/>
    <col min="2564" max="2564" width="62.5703125" style="179" customWidth="1"/>
    <col min="2565" max="2565" width="7.42578125" style="179" customWidth="1"/>
    <col min="2566" max="2566" width="14.5703125" style="179" customWidth="1"/>
    <col min="2567" max="2567" width="12.5703125" style="179" customWidth="1"/>
    <col min="2568" max="2568" width="15.5703125" style="179" customWidth="1"/>
    <col min="2569" max="2575" width="0" style="179" hidden="1" customWidth="1"/>
    <col min="2576" max="2576" width="38.5703125" style="179" customWidth="1"/>
    <col min="2577" max="2580" width="9.140625" style="179"/>
    <col min="2581" max="2581" width="5.42578125" style="179" customWidth="1"/>
    <col min="2582" max="2816" width="9.140625" style="179"/>
    <col min="2817" max="2818" width="0" style="179" hidden="1" customWidth="1"/>
    <col min="2819" max="2819" width="5.5703125" style="179" customWidth="1"/>
    <col min="2820" max="2820" width="62.5703125" style="179" customWidth="1"/>
    <col min="2821" max="2821" width="7.42578125" style="179" customWidth="1"/>
    <col min="2822" max="2822" width="14.5703125" style="179" customWidth="1"/>
    <col min="2823" max="2823" width="12.5703125" style="179" customWidth="1"/>
    <col min="2824" max="2824" width="15.5703125" style="179" customWidth="1"/>
    <col min="2825" max="2831" width="0" style="179" hidden="1" customWidth="1"/>
    <col min="2832" max="2832" width="38.5703125" style="179" customWidth="1"/>
    <col min="2833" max="2836" width="9.140625" style="179"/>
    <col min="2837" max="2837" width="5.42578125" style="179" customWidth="1"/>
    <col min="2838" max="3072" width="9.140625" style="179"/>
    <col min="3073" max="3074" width="0" style="179" hidden="1" customWidth="1"/>
    <col min="3075" max="3075" width="5.5703125" style="179" customWidth="1"/>
    <col min="3076" max="3076" width="62.5703125" style="179" customWidth="1"/>
    <col min="3077" max="3077" width="7.42578125" style="179" customWidth="1"/>
    <col min="3078" max="3078" width="14.5703125" style="179" customWidth="1"/>
    <col min="3079" max="3079" width="12.5703125" style="179" customWidth="1"/>
    <col min="3080" max="3080" width="15.5703125" style="179" customWidth="1"/>
    <col min="3081" max="3087" width="0" style="179" hidden="1" customWidth="1"/>
    <col min="3088" max="3088" width="38.5703125" style="179" customWidth="1"/>
    <col min="3089" max="3092" width="9.140625" style="179"/>
    <col min="3093" max="3093" width="5.42578125" style="179" customWidth="1"/>
    <col min="3094" max="3328" width="9.140625" style="179"/>
    <col min="3329" max="3330" width="0" style="179" hidden="1" customWidth="1"/>
    <col min="3331" max="3331" width="5.5703125" style="179" customWidth="1"/>
    <col min="3332" max="3332" width="62.5703125" style="179" customWidth="1"/>
    <col min="3333" max="3333" width="7.42578125" style="179" customWidth="1"/>
    <col min="3334" max="3334" width="14.5703125" style="179" customWidth="1"/>
    <col min="3335" max="3335" width="12.5703125" style="179" customWidth="1"/>
    <col min="3336" max="3336" width="15.5703125" style="179" customWidth="1"/>
    <col min="3337" max="3343" width="0" style="179" hidden="1" customWidth="1"/>
    <col min="3344" max="3344" width="38.5703125" style="179" customWidth="1"/>
    <col min="3345" max="3348" width="9.140625" style="179"/>
    <col min="3349" max="3349" width="5.42578125" style="179" customWidth="1"/>
    <col min="3350" max="3584" width="9.140625" style="179"/>
    <col min="3585" max="3586" width="0" style="179" hidden="1" customWidth="1"/>
    <col min="3587" max="3587" width="5.5703125" style="179" customWidth="1"/>
    <col min="3588" max="3588" width="62.5703125" style="179" customWidth="1"/>
    <col min="3589" max="3589" width="7.42578125" style="179" customWidth="1"/>
    <col min="3590" max="3590" width="14.5703125" style="179" customWidth="1"/>
    <col min="3591" max="3591" width="12.5703125" style="179" customWidth="1"/>
    <col min="3592" max="3592" width="15.5703125" style="179" customWidth="1"/>
    <col min="3593" max="3599" width="0" style="179" hidden="1" customWidth="1"/>
    <col min="3600" max="3600" width="38.5703125" style="179" customWidth="1"/>
    <col min="3601" max="3604" width="9.140625" style="179"/>
    <col min="3605" max="3605" width="5.42578125" style="179" customWidth="1"/>
    <col min="3606" max="3840" width="9.140625" style="179"/>
    <col min="3841" max="3842" width="0" style="179" hidden="1" customWidth="1"/>
    <col min="3843" max="3843" width="5.5703125" style="179" customWidth="1"/>
    <col min="3844" max="3844" width="62.5703125" style="179" customWidth="1"/>
    <col min="3845" max="3845" width="7.42578125" style="179" customWidth="1"/>
    <col min="3846" max="3846" width="14.5703125" style="179" customWidth="1"/>
    <col min="3847" max="3847" width="12.5703125" style="179" customWidth="1"/>
    <col min="3848" max="3848" width="15.5703125" style="179" customWidth="1"/>
    <col min="3849" max="3855" width="0" style="179" hidden="1" customWidth="1"/>
    <col min="3856" max="3856" width="38.5703125" style="179" customWidth="1"/>
    <col min="3857" max="3860" width="9.140625" style="179"/>
    <col min="3861" max="3861" width="5.42578125" style="179" customWidth="1"/>
    <col min="3862" max="4096" width="9.140625" style="179"/>
    <col min="4097" max="4098" width="0" style="179" hidden="1" customWidth="1"/>
    <col min="4099" max="4099" width="5.5703125" style="179" customWidth="1"/>
    <col min="4100" max="4100" width="62.5703125" style="179" customWidth="1"/>
    <col min="4101" max="4101" width="7.42578125" style="179" customWidth="1"/>
    <col min="4102" max="4102" width="14.5703125" style="179" customWidth="1"/>
    <col min="4103" max="4103" width="12.5703125" style="179" customWidth="1"/>
    <col min="4104" max="4104" width="15.5703125" style="179" customWidth="1"/>
    <col min="4105" max="4111" width="0" style="179" hidden="1" customWidth="1"/>
    <col min="4112" max="4112" width="38.5703125" style="179" customWidth="1"/>
    <col min="4113" max="4116" width="9.140625" style="179"/>
    <col min="4117" max="4117" width="5.42578125" style="179" customWidth="1"/>
    <col min="4118" max="4352" width="9.140625" style="179"/>
    <col min="4353" max="4354" width="0" style="179" hidden="1" customWidth="1"/>
    <col min="4355" max="4355" width="5.5703125" style="179" customWidth="1"/>
    <col min="4356" max="4356" width="62.5703125" style="179" customWidth="1"/>
    <col min="4357" max="4357" width="7.42578125" style="179" customWidth="1"/>
    <col min="4358" max="4358" width="14.5703125" style="179" customWidth="1"/>
    <col min="4359" max="4359" width="12.5703125" style="179" customWidth="1"/>
    <col min="4360" max="4360" width="15.5703125" style="179" customWidth="1"/>
    <col min="4361" max="4367" width="0" style="179" hidden="1" customWidth="1"/>
    <col min="4368" max="4368" width="38.5703125" style="179" customWidth="1"/>
    <col min="4369" max="4372" width="9.140625" style="179"/>
    <col min="4373" max="4373" width="5.42578125" style="179" customWidth="1"/>
    <col min="4374" max="4608" width="9.140625" style="179"/>
    <col min="4609" max="4610" width="0" style="179" hidden="1" customWidth="1"/>
    <col min="4611" max="4611" width="5.5703125" style="179" customWidth="1"/>
    <col min="4612" max="4612" width="62.5703125" style="179" customWidth="1"/>
    <col min="4613" max="4613" width="7.42578125" style="179" customWidth="1"/>
    <col min="4614" max="4614" width="14.5703125" style="179" customWidth="1"/>
    <col min="4615" max="4615" width="12.5703125" style="179" customWidth="1"/>
    <col min="4616" max="4616" width="15.5703125" style="179" customWidth="1"/>
    <col min="4617" max="4623" width="0" style="179" hidden="1" customWidth="1"/>
    <col min="4624" max="4624" width="38.5703125" style="179" customWidth="1"/>
    <col min="4625" max="4628" width="9.140625" style="179"/>
    <col min="4629" max="4629" width="5.42578125" style="179" customWidth="1"/>
    <col min="4630" max="4864" width="9.140625" style="179"/>
    <col min="4865" max="4866" width="0" style="179" hidden="1" customWidth="1"/>
    <col min="4867" max="4867" width="5.5703125" style="179" customWidth="1"/>
    <col min="4868" max="4868" width="62.5703125" style="179" customWidth="1"/>
    <col min="4869" max="4869" width="7.42578125" style="179" customWidth="1"/>
    <col min="4870" max="4870" width="14.5703125" style="179" customWidth="1"/>
    <col min="4871" max="4871" width="12.5703125" style="179" customWidth="1"/>
    <col min="4872" max="4872" width="15.5703125" style="179" customWidth="1"/>
    <col min="4873" max="4879" width="0" style="179" hidden="1" customWidth="1"/>
    <col min="4880" max="4880" width="38.5703125" style="179" customWidth="1"/>
    <col min="4881" max="4884" width="9.140625" style="179"/>
    <col min="4885" max="4885" width="5.42578125" style="179" customWidth="1"/>
    <col min="4886" max="5120" width="9.140625" style="179"/>
    <col min="5121" max="5122" width="0" style="179" hidden="1" customWidth="1"/>
    <col min="5123" max="5123" width="5.5703125" style="179" customWidth="1"/>
    <col min="5124" max="5124" width="62.5703125" style="179" customWidth="1"/>
    <col min="5125" max="5125" width="7.42578125" style="179" customWidth="1"/>
    <col min="5126" max="5126" width="14.5703125" style="179" customWidth="1"/>
    <col min="5127" max="5127" width="12.5703125" style="179" customWidth="1"/>
    <col min="5128" max="5128" width="15.5703125" style="179" customWidth="1"/>
    <col min="5129" max="5135" width="0" style="179" hidden="1" customWidth="1"/>
    <col min="5136" max="5136" width="38.5703125" style="179" customWidth="1"/>
    <col min="5137" max="5140" width="9.140625" style="179"/>
    <col min="5141" max="5141" width="5.42578125" style="179" customWidth="1"/>
    <col min="5142" max="5376" width="9.140625" style="179"/>
    <col min="5377" max="5378" width="0" style="179" hidden="1" customWidth="1"/>
    <col min="5379" max="5379" width="5.5703125" style="179" customWidth="1"/>
    <col min="5380" max="5380" width="62.5703125" style="179" customWidth="1"/>
    <col min="5381" max="5381" width="7.42578125" style="179" customWidth="1"/>
    <col min="5382" max="5382" width="14.5703125" style="179" customWidth="1"/>
    <col min="5383" max="5383" width="12.5703125" style="179" customWidth="1"/>
    <col min="5384" max="5384" width="15.5703125" style="179" customWidth="1"/>
    <col min="5385" max="5391" width="0" style="179" hidden="1" customWidth="1"/>
    <col min="5392" max="5392" width="38.5703125" style="179" customWidth="1"/>
    <col min="5393" max="5396" width="9.140625" style="179"/>
    <col min="5397" max="5397" width="5.42578125" style="179" customWidth="1"/>
    <col min="5398" max="5632" width="9.140625" style="179"/>
    <col min="5633" max="5634" width="0" style="179" hidden="1" customWidth="1"/>
    <col min="5635" max="5635" width="5.5703125" style="179" customWidth="1"/>
    <col min="5636" max="5636" width="62.5703125" style="179" customWidth="1"/>
    <col min="5637" max="5637" width="7.42578125" style="179" customWidth="1"/>
    <col min="5638" max="5638" width="14.5703125" style="179" customWidth="1"/>
    <col min="5639" max="5639" width="12.5703125" style="179" customWidth="1"/>
    <col min="5640" max="5640" width="15.5703125" style="179" customWidth="1"/>
    <col min="5641" max="5647" width="0" style="179" hidden="1" customWidth="1"/>
    <col min="5648" max="5648" width="38.5703125" style="179" customWidth="1"/>
    <col min="5649" max="5652" width="9.140625" style="179"/>
    <col min="5653" max="5653" width="5.42578125" style="179" customWidth="1"/>
    <col min="5654" max="5888" width="9.140625" style="179"/>
    <col min="5889" max="5890" width="0" style="179" hidden="1" customWidth="1"/>
    <col min="5891" max="5891" width="5.5703125" style="179" customWidth="1"/>
    <col min="5892" max="5892" width="62.5703125" style="179" customWidth="1"/>
    <col min="5893" max="5893" width="7.42578125" style="179" customWidth="1"/>
    <col min="5894" max="5894" width="14.5703125" style="179" customWidth="1"/>
    <col min="5895" max="5895" width="12.5703125" style="179" customWidth="1"/>
    <col min="5896" max="5896" width="15.5703125" style="179" customWidth="1"/>
    <col min="5897" max="5903" width="0" style="179" hidden="1" customWidth="1"/>
    <col min="5904" max="5904" width="38.5703125" style="179" customWidth="1"/>
    <col min="5905" max="5908" width="9.140625" style="179"/>
    <col min="5909" max="5909" width="5.42578125" style="179" customWidth="1"/>
    <col min="5910" max="6144" width="9.140625" style="179"/>
    <col min="6145" max="6146" width="0" style="179" hidden="1" customWidth="1"/>
    <col min="6147" max="6147" width="5.5703125" style="179" customWidth="1"/>
    <col min="6148" max="6148" width="62.5703125" style="179" customWidth="1"/>
    <col min="6149" max="6149" width="7.42578125" style="179" customWidth="1"/>
    <col min="6150" max="6150" width="14.5703125" style="179" customWidth="1"/>
    <col min="6151" max="6151" width="12.5703125" style="179" customWidth="1"/>
    <col min="6152" max="6152" width="15.5703125" style="179" customWidth="1"/>
    <col min="6153" max="6159" width="0" style="179" hidden="1" customWidth="1"/>
    <col min="6160" max="6160" width="38.5703125" style="179" customWidth="1"/>
    <col min="6161" max="6164" width="9.140625" style="179"/>
    <col min="6165" max="6165" width="5.42578125" style="179" customWidth="1"/>
    <col min="6166" max="6400" width="9.140625" style="179"/>
    <col min="6401" max="6402" width="0" style="179" hidden="1" customWidth="1"/>
    <col min="6403" max="6403" width="5.5703125" style="179" customWidth="1"/>
    <col min="6404" max="6404" width="62.5703125" style="179" customWidth="1"/>
    <col min="6405" max="6405" width="7.42578125" style="179" customWidth="1"/>
    <col min="6406" max="6406" width="14.5703125" style="179" customWidth="1"/>
    <col min="6407" max="6407" width="12.5703125" style="179" customWidth="1"/>
    <col min="6408" max="6408" width="15.5703125" style="179" customWidth="1"/>
    <col min="6409" max="6415" width="0" style="179" hidden="1" customWidth="1"/>
    <col min="6416" max="6416" width="38.5703125" style="179" customWidth="1"/>
    <col min="6417" max="6420" width="9.140625" style="179"/>
    <col min="6421" max="6421" width="5.42578125" style="179" customWidth="1"/>
    <col min="6422" max="6656" width="9.140625" style="179"/>
    <col min="6657" max="6658" width="0" style="179" hidden="1" customWidth="1"/>
    <col min="6659" max="6659" width="5.5703125" style="179" customWidth="1"/>
    <col min="6660" max="6660" width="62.5703125" style="179" customWidth="1"/>
    <col min="6661" max="6661" width="7.42578125" style="179" customWidth="1"/>
    <col min="6662" max="6662" width="14.5703125" style="179" customWidth="1"/>
    <col min="6663" max="6663" width="12.5703125" style="179" customWidth="1"/>
    <col min="6664" max="6664" width="15.5703125" style="179" customWidth="1"/>
    <col min="6665" max="6671" width="0" style="179" hidden="1" customWidth="1"/>
    <col min="6672" max="6672" width="38.5703125" style="179" customWidth="1"/>
    <col min="6673" max="6676" width="9.140625" style="179"/>
    <col min="6677" max="6677" width="5.42578125" style="179" customWidth="1"/>
    <col min="6678" max="6912" width="9.140625" style="179"/>
    <col min="6913" max="6914" width="0" style="179" hidden="1" customWidth="1"/>
    <col min="6915" max="6915" width="5.5703125" style="179" customWidth="1"/>
    <col min="6916" max="6916" width="62.5703125" style="179" customWidth="1"/>
    <col min="6917" max="6917" width="7.42578125" style="179" customWidth="1"/>
    <col min="6918" max="6918" width="14.5703125" style="179" customWidth="1"/>
    <col min="6919" max="6919" width="12.5703125" style="179" customWidth="1"/>
    <col min="6920" max="6920" width="15.5703125" style="179" customWidth="1"/>
    <col min="6921" max="6927" width="0" style="179" hidden="1" customWidth="1"/>
    <col min="6928" max="6928" width="38.5703125" style="179" customWidth="1"/>
    <col min="6929" max="6932" width="9.140625" style="179"/>
    <col min="6933" max="6933" width="5.42578125" style="179" customWidth="1"/>
    <col min="6934" max="7168" width="9.140625" style="179"/>
    <col min="7169" max="7170" width="0" style="179" hidden="1" customWidth="1"/>
    <col min="7171" max="7171" width="5.5703125" style="179" customWidth="1"/>
    <col min="7172" max="7172" width="62.5703125" style="179" customWidth="1"/>
    <col min="7173" max="7173" width="7.42578125" style="179" customWidth="1"/>
    <col min="7174" max="7174" width="14.5703125" style="179" customWidth="1"/>
    <col min="7175" max="7175" width="12.5703125" style="179" customWidth="1"/>
    <col min="7176" max="7176" width="15.5703125" style="179" customWidth="1"/>
    <col min="7177" max="7183" width="0" style="179" hidden="1" customWidth="1"/>
    <col min="7184" max="7184" width="38.5703125" style="179" customWidth="1"/>
    <col min="7185" max="7188" width="9.140625" style="179"/>
    <col min="7189" max="7189" width="5.42578125" style="179" customWidth="1"/>
    <col min="7190" max="7424" width="9.140625" style="179"/>
    <col min="7425" max="7426" width="0" style="179" hidden="1" customWidth="1"/>
    <col min="7427" max="7427" width="5.5703125" style="179" customWidth="1"/>
    <col min="7428" max="7428" width="62.5703125" style="179" customWidth="1"/>
    <col min="7429" max="7429" width="7.42578125" style="179" customWidth="1"/>
    <col min="7430" max="7430" width="14.5703125" style="179" customWidth="1"/>
    <col min="7431" max="7431" width="12.5703125" style="179" customWidth="1"/>
    <col min="7432" max="7432" width="15.5703125" style="179" customWidth="1"/>
    <col min="7433" max="7439" width="0" style="179" hidden="1" customWidth="1"/>
    <col min="7440" max="7440" width="38.5703125" style="179" customWidth="1"/>
    <col min="7441" max="7444" width="9.140625" style="179"/>
    <col min="7445" max="7445" width="5.42578125" style="179" customWidth="1"/>
    <col min="7446" max="7680" width="9.140625" style="179"/>
    <col min="7681" max="7682" width="0" style="179" hidden="1" customWidth="1"/>
    <col min="7683" max="7683" width="5.5703125" style="179" customWidth="1"/>
    <col min="7684" max="7684" width="62.5703125" style="179" customWidth="1"/>
    <col min="7685" max="7685" width="7.42578125" style="179" customWidth="1"/>
    <col min="7686" max="7686" width="14.5703125" style="179" customWidth="1"/>
    <col min="7687" max="7687" width="12.5703125" style="179" customWidth="1"/>
    <col min="7688" max="7688" width="15.5703125" style="179" customWidth="1"/>
    <col min="7689" max="7695" width="0" style="179" hidden="1" customWidth="1"/>
    <col min="7696" max="7696" width="38.5703125" style="179" customWidth="1"/>
    <col min="7697" max="7700" width="9.140625" style="179"/>
    <col min="7701" max="7701" width="5.42578125" style="179" customWidth="1"/>
    <col min="7702" max="7936" width="9.140625" style="179"/>
    <col min="7937" max="7938" width="0" style="179" hidden="1" customWidth="1"/>
    <col min="7939" max="7939" width="5.5703125" style="179" customWidth="1"/>
    <col min="7940" max="7940" width="62.5703125" style="179" customWidth="1"/>
    <col min="7941" max="7941" width="7.42578125" style="179" customWidth="1"/>
    <col min="7942" max="7942" width="14.5703125" style="179" customWidth="1"/>
    <col min="7943" max="7943" width="12.5703125" style="179" customWidth="1"/>
    <col min="7944" max="7944" width="15.5703125" style="179" customWidth="1"/>
    <col min="7945" max="7951" width="0" style="179" hidden="1" customWidth="1"/>
    <col min="7952" max="7952" width="38.5703125" style="179" customWidth="1"/>
    <col min="7953" max="7956" width="9.140625" style="179"/>
    <col min="7957" max="7957" width="5.42578125" style="179" customWidth="1"/>
    <col min="7958" max="8192" width="9.140625" style="179"/>
    <col min="8193" max="8194" width="0" style="179" hidden="1" customWidth="1"/>
    <col min="8195" max="8195" width="5.5703125" style="179" customWidth="1"/>
    <col min="8196" max="8196" width="62.5703125" style="179" customWidth="1"/>
    <col min="8197" max="8197" width="7.42578125" style="179" customWidth="1"/>
    <col min="8198" max="8198" width="14.5703125" style="179" customWidth="1"/>
    <col min="8199" max="8199" width="12.5703125" style="179" customWidth="1"/>
    <col min="8200" max="8200" width="15.5703125" style="179" customWidth="1"/>
    <col min="8201" max="8207" width="0" style="179" hidden="1" customWidth="1"/>
    <col min="8208" max="8208" width="38.5703125" style="179" customWidth="1"/>
    <col min="8209" max="8212" width="9.140625" style="179"/>
    <col min="8213" max="8213" width="5.42578125" style="179" customWidth="1"/>
    <col min="8214" max="8448" width="9.140625" style="179"/>
    <col min="8449" max="8450" width="0" style="179" hidden="1" customWidth="1"/>
    <col min="8451" max="8451" width="5.5703125" style="179" customWidth="1"/>
    <col min="8452" max="8452" width="62.5703125" style="179" customWidth="1"/>
    <col min="8453" max="8453" width="7.42578125" style="179" customWidth="1"/>
    <col min="8454" max="8454" width="14.5703125" style="179" customWidth="1"/>
    <col min="8455" max="8455" width="12.5703125" style="179" customWidth="1"/>
    <col min="8456" max="8456" width="15.5703125" style="179" customWidth="1"/>
    <col min="8457" max="8463" width="0" style="179" hidden="1" customWidth="1"/>
    <col min="8464" max="8464" width="38.5703125" style="179" customWidth="1"/>
    <col min="8465" max="8468" width="9.140625" style="179"/>
    <col min="8469" max="8469" width="5.42578125" style="179" customWidth="1"/>
    <col min="8470" max="8704" width="9.140625" style="179"/>
    <col min="8705" max="8706" width="0" style="179" hidden="1" customWidth="1"/>
    <col min="8707" max="8707" width="5.5703125" style="179" customWidth="1"/>
    <col min="8708" max="8708" width="62.5703125" style="179" customWidth="1"/>
    <col min="8709" max="8709" width="7.42578125" style="179" customWidth="1"/>
    <col min="8710" max="8710" width="14.5703125" style="179" customWidth="1"/>
    <col min="8711" max="8711" width="12.5703125" style="179" customWidth="1"/>
    <col min="8712" max="8712" width="15.5703125" style="179" customWidth="1"/>
    <col min="8713" max="8719" width="0" style="179" hidden="1" customWidth="1"/>
    <col min="8720" max="8720" width="38.5703125" style="179" customWidth="1"/>
    <col min="8721" max="8724" width="9.140625" style="179"/>
    <col min="8725" max="8725" width="5.42578125" style="179" customWidth="1"/>
    <col min="8726" max="8960" width="9.140625" style="179"/>
    <col min="8961" max="8962" width="0" style="179" hidden="1" customWidth="1"/>
    <col min="8963" max="8963" width="5.5703125" style="179" customWidth="1"/>
    <col min="8964" max="8964" width="62.5703125" style="179" customWidth="1"/>
    <col min="8965" max="8965" width="7.42578125" style="179" customWidth="1"/>
    <col min="8966" max="8966" width="14.5703125" style="179" customWidth="1"/>
    <col min="8967" max="8967" width="12.5703125" style="179" customWidth="1"/>
    <col min="8968" max="8968" width="15.5703125" style="179" customWidth="1"/>
    <col min="8969" max="8975" width="0" style="179" hidden="1" customWidth="1"/>
    <col min="8976" max="8976" width="38.5703125" style="179" customWidth="1"/>
    <col min="8977" max="8980" width="9.140625" style="179"/>
    <col min="8981" max="8981" width="5.42578125" style="179" customWidth="1"/>
    <col min="8982" max="9216" width="9.140625" style="179"/>
    <col min="9217" max="9218" width="0" style="179" hidden="1" customWidth="1"/>
    <col min="9219" max="9219" width="5.5703125" style="179" customWidth="1"/>
    <col min="9220" max="9220" width="62.5703125" style="179" customWidth="1"/>
    <col min="9221" max="9221" width="7.42578125" style="179" customWidth="1"/>
    <col min="9222" max="9222" width="14.5703125" style="179" customWidth="1"/>
    <col min="9223" max="9223" width="12.5703125" style="179" customWidth="1"/>
    <col min="9224" max="9224" width="15.5703125" style="179" customWidth="1"/>
    <col min="9225" max="9231" width="0" style="179" hidden="1" customWidth="1"/>
    <col min="9232" max="9232" width="38.5703125" style="179" customWidth="1"/>
    <col min="9233" max="9236" width="9.140625" style="179"/>
    <col min="9237" max="9237" width="5.42578125" style="179" customWidth="1"/>
    <col min="9238" max="9472" width="9.140625" style="179"/>
    <col min="9473" max="9474" width="0" style="179" hidden="1" customWidth="1"/>
    <col min="9475" max="9475" width="5.5703125" style="179" customWidth="1"/>
    <col min="9476" max="9476" width="62.5703125" style="179" customWidth="1"/>
    <col min="9477" max="9477" width="7.42578125" style="179" customWidth="1"/>
    <col min="9478" max="9478" width="14.5703125" style="179" customWidth="1"/>
    <col min="9479" max="9479" width="12.5703125" style="179" customWidth="1"/>
    <col min="9480" max="9480" width="15.5703125" style="179" customWidth="1"/>
    <col min="9481" max="9487" width="0" style="179" hidden="1" customWidth="1"/>
    <col min="9488" max="9488" width="38.5703125" style="179" customWidth="1"/>
    <col min="9489" max="9492" width="9.140625" style="179"/>
    <col min="9493" max="9493" width="5.42578125" style="179" customWidth="1"/>
    <col min="9494" max="9728" width="9.140625" style="179"/>
    <col min="9729" max="9730" width="0" style="179" hidden="1" customWidth="1"/>
    <col min="9731" max="9731" width="5.5703125" style="179" customWidth="1"/>
    <col min="9732" max="9732" width="62.5703125" style="179" customWidth="1"/>
    <col min="9733" max="9733" width="7.42578125" style="179" customWidth="1"/>
    <col min="9734" max="9734" width="14.5703125" style="179" customWidth="1"/>
    <col min="9735" max="9735" width="12.5703125" style="179" customWidth="1"/>
    <col min="9736" max="9736" width="15.5703125" style="179" customWidth="1"/>
    <col min="9737" max="9743" width="0" style="179" hidden="1" customWidth="1"/>
    <col min="9744" max="9744" width="38.5703125" style="179" customWidth="1"/>
    <col min="9745" max="9748" width="9.140625" style="179"/>
    <col min="9749" max="9749" width="5.42578125" style="179" customWidth="1"/>
    <col min="9750" max="9984" width="9.140625" style="179"/>
    <col min="9985" max="9986" width="0" style="179" hidden="1" customWidth="1"/>
    <col min="9987" max="9987" width="5.5703125" style="179" customWidth="1"/>
    <col min="9988" max="9988" width="62.5703125" style="179" customWidth="1"/>
    <col min="9989" max="9989" width="7.42578125" style="179" customWidth="1"/>
    <col min="9990" max="9990" width="14.5703125" style="179" customWidth="1"/>
    <col min="9991" max="9991" width="12.5703125" style="179" customWidth="1"/>
    <col min="9992" max="9992" width="15.5703125" style="179" customWidth="1"/>
    <col min="9993" max="9999" width="0" style="179" hidden="1" customWidth="1"/>
    <col min="10000" max="10000" width="38.5703125" style="179" customWidth="1"/>
    <col min="10001" max="10004" width="9.140625" style="179"/>
    <col min="10005" max="10005" width="5.42578125" style="179" customWidth="1"/>
    <col min="10006" max="10240" width="9.140625" style="179"/>
    <col min="10241" max="10242" width="0" style="179" hidden="1" customWidth="1"/>
    <col min="10243" max="10243" width="5.5703125" style="179" customWidth="1"/>
    <col min="10244" max="10244" width="62.5703125" style="179" customWidth="1"/>
    <col min="10245" max="10245" width="7.42578125" style="179" customWidth="1"/>
    <col min="10246" max="10246" width="14.5703125" style="179" customWidth="1"/>
    <col min="10247" max="10247" width="12.5703125" style="179" customWidth="1"/>
    <col min="10248" max="10248" width="15.5703125" style="179" customWidth="1"/>
    <col min="10249" max="10255" width="0" style="179" hidden="1" customWidth="1"/>
    <col min="10256" max="10256" width="38.5703125" style="179" customWidth="1"/>
    <col min="10257" max="10260" width="9.140625" style="179"/>
    <col min="10261" max="10261" width="5.42578125" style="179" customWidth="1"/>
    <col min="10262" max="10496" width="9.140625" style="179"/>
    <col min="10497" max="10498" width="0" style="179" hidden="1" customWidth="1"/>
    <col min="10499" max="10499" width="5.5703125" style="179" customWidth="1"/>
    <col min="10500" max="10500" width="62.5703125" style="179" customWidth="1"/>
    <col min="10501" max="10501" width="7.42578125" style="179" customWidth="1"/>
    <col min="10502" max="10502" width="14.5703125" style="179" customWidth="1"/>
    <col min="10503" max="10503" width="12.5703125" style="179" customWidth="1"/>
    <col min="10504" max="10504" width="15.5703125" style="179" customWidth="1"/>
    <col min="10505" max="10511" width="0" style="179" hidden="1" customWidth="1"/>
    <col min="10512" max="10512" width="38.5703125" style="179" customWidth="1"/>
    <col min="10513" max="10516" width="9.140625" style="179"/>
    <col min="10517" max="10517" width="5.42578125" style="179" customWidth="1"/>
    <col min="10518" max="10752" width="9.140625" style="179"/>
    <col min="10753" max="10754" width="0" style="179" hidden="1" customWidth="1"/>
    <col min="10755" max="10755" width="5.5703125" style="179" customWidth="1"/>
    <col min="10756" max="10756" width="62.5703125" style="179" customWidth="1"/>
    <col min="10757" max="10757" width="7.42578125" style="179" customWidth="1"/>
    <col min="10758" max="10758" width="14.5703125" style="179" customWidth="1"/>
    <col min="10759" max="10759" width="12.5703125" style="179" customWidth="1"/>
    <col min="10760" max="10760" width="15.5703125" style="179" customWidth="1"/>
    <col min="10761" max="10767" width="0" style="179" hidden="1" customWidth="1"/>
    <col min="10768" max="10768" width="38.5703125" style="179" customWidth="1"/>
    <col min="10769" max="10772" width="9.140625" style="179"/>
    <col min="10773" max="10773" width="5.42578125" style="179" customWidth="1"/>
    <col min="10774" max="11008" width="9.140625" style="179"/>
    <col min="11009" max="11010" width="0" style="179" hidden="1" customWidth="1"/>
    <col min="11011" max="11011" width="5.5703125" style="179" customWidth="1"/>
    <col min="11012" max="11012" width="62.5703125" style="179" customWidth="1"/>
    <col min="11013" max="11013" width="7.42578125" style="179" customWidth="1"/>
    <col min="11014" max="11014" width="14.5703125" style="179" customWidth="1"/>
    <col min="11015" max="11015" width="12.5703125" style="179" customWidth="1"/>
    <col min="11016" max="11016" width="15.5703125" style="179" customWidth="1"/>
    <col min="11017" max="11023" width="0" style="179" hidden="1" customWidth="1"/>
    <col min="11024" max="11024" width="38.5703125" style="179" customWidth="1"/>
    <col min="11025" max="11028" width="9.140625" style="179"/>
    <col min="11029" max="11029" width="5.42578125" style="179" customWidth="1"/>
    <col min="11030" max="11264" width="9.140625" style="179"/>
    <col min="11265" max="11266" width="0" style="179" hidden="1" customWidth="1"/>
    <col min="11267" max="11267" width="5.5703125" style="179" customWidth="1"/>
    <col min="11268" max="11268" width="62.5703125" style="179" customWidth="1"/>
    <col min="11269" max="11269" width="7.42578125" style="179" customWidth="1"/>
    <col min="11270" max="11270" width="14.5703125" style="179" customWidth="1"/>
    <col min="11271" max="11271" width="12.5703125" style="179" customWidth="1"/>
    <col min="11272" max="11272" width="15.5703125" style="179" customWidth="1"/>
    <col min="11273" max="11279" width="0" style="179" hidden="1" customWidth="1"/>
    <col min="11280" max="11280" width="38.5703125" style="179" customWidth="1"/>
    <col min="11281" max="11284" width="9.140625" style="179"/>
    <col min="11285" max="11285" width="5.42578125" style="179" customWidth="1"/>
    <col min="11286" max="11520" width="9.140625" style="179"/>
    <col min="11521" max="11522" width="0" style="179" hidden="1" customWidth="1"/>
    <col min="11523" max="11523" width="5.5703125" style="179" customWidth="1"/>
    <col min="11524" max="11524" width="62.5703125" style="179" customWidth="1"/>
    <col min="11525" max="11525" width="7.42578125" style="179" customWidth="1"/>
    <col min="11526" max="11526" width="14.5703125" style="179" customWidth="1"/>
    <col min="11527" max="11527" width="12.5703125" style="179" customWidth="1"/>
    <col min="11528" max="11528" width="15.5703125" style="179" customWidth="1"/>
    <col min="11529" max="11535" width="0" style="179" hidden="1" customWidth="1"/>
    <col min="11536" max="11536" width="38.5703125" style="179" customWidth="1"/>
    <col min="11537" max="11540" width="9.140625" style="179"/>
    <col min="11541" max="11541" width="5.42578125" style="179" customWidth="1"/>
    <col min="11542" max="11776" width="9.140625" style="179"/>
    <col min="11777" max="11778" width="0" style="179" hidden="1" customWidth="1"/>
    <col min="11779" max="11779" width="5.5703125" style="179" customWidth="1"/>
    <col min="11780" max="11780" width="62.5703125" style="179" customWidth="1"/>
    <col min="11781" max="11781" width="7.42578125" style="179" customWidth="1"/>
    <col min="11782" max="11782" width="14.5703125" style="179" customWidth="1"/>
    <col min="11783" max="11783" width="12.5703125" style="179" customWidth="1"/>
    <col min="11784" max="11784" width="15.5703125" style="179" customWidth="1"/>
    <col min="11785" max="11791" width="0" style="179" hidden="1" customWidth="1"/>
    <col min="11792" max="11792" width="38.5703125" style="179" customWidth="1"/>
    <col min="11793" max="11796" width="9.140625" style="179"/>
    <col min="11797" max="11797" width="5.42578125" style="179" customWidth="1"/>
    <col min="11798" max="12032" width="9.140625" style="179"/>
    <col min="12033" max="12034" width="0" style="179" hidden="1" customWidth="1"/>
    <col min="12035" max="12035" width="5.5703125" style="179" customWidth="1"/>
    <col min="12036" max="12036" width="62.5703125" style="179" customWidth="1"/>
    <col min="12037" max="12037" width="7.42578125" style="179" customWidth="1"/>
    <col min="12038" max="12038" width="14.5703125" style="179" customWidth="1"/>
    <col min="12039" max="12039" width="12.5703125" style="179" customWidth="1"/>
    <col min="12040" max="12040" width="15.5703125" style="179" customWidth="1"/>
    <col min="12041" max="12047" width="0" style="179" hidden="1" customWidth="1"/>
    <col min="12048" max="12048" width="38.5703125" style="179" customWidth="1"/>
    <col min="12049" max="12052" width="9.140625" style="179"/>
    <col min="12053" max="12053" width="5.42578125" style="179" customWidth="1"/>
    <col min="12054" max="12288" width="9.140625" style="179"/>
    <col min="12289" max="12290" width="0" style="179" hidden="1" customWidth="1"/>
    <col min="12291" max="12291" width="5.5703125" style="179" customWidth="1"/>
    <col min="12292" max="12292" width="62.5703125" style="179" customWidth="1"/>
    <col min="12293" max="12293" width="7.42578125" style="179" customWidth="1"/>
    <col min="12294" max="12294" width="14.5703125" style="179" customWidth="1"/>
    <col min="12295" max="12295" width="12.5703125" style="179" customWidth="1"/>
    <col min="12296" max="12296" width="15.5703125" style="179" customWidth="1"/>
    <col min="12297" max="12303" width="0" style="179" hidden="1" customWidth="1"/>
    <col min="12304" max="12304" width="38.5703125" style="179" customWidth="1"/>
    <col min="12305" max="12308" width="9.140625" style="179"/>
    <col min="12309" max="12309" width="5.42578125" style="179" customWidth="1"/>
    <col min="12310" max="12544" width="9.140625" style="179"/>
    <col min="12545" max="12546" width="0" style="179" hidden="1" customWidth="1"/>
    <col min="12547" max="12547" width="5.5703125" style="179" customWidth="1"/>
    <col min="12548" max="12548" width="62.5703125" style="179" customWidth="1"/>
    <col min="12549" max="12549" width="7.42578125" style="179" customWidth="1"/>
    <col min="12550" max="12550" width="14.5703125" style="179" customWidth="1"/>
    <col min="12551" max="12551" width="12.5703125" style="179" customWidth="1"/>
    <col min="12552" max="12552" width="15.5703125" style="179" customWidth="1"/>
    <col min="12553" max="12559" width="0" style="179" hidden="1" customWidth="1"/>
    <col min="12560" max="12560" width="38.5703125" style="179" customWidth="1"/>
    <col min="12561" max="12564" width="9.140625" style="179"/>
    <col min="12565" max="12565" width="5.42578125" style="179" customWidth="1"/>
    <col min="12566" max="12800" width="9.140625" style="179"/>
    <col min="12801" max="12802" width="0" style="179" hidden="1" customWidth="1"/>
    <col min="12803" max="12803" width="5.5703125" style="179" customWidth="1"/>
    <col min="12804" max="12804" width="62.5703125" style="179" customWidth="1"/>
    <col min="12805" max="12805" width="7.42578125" style="179" customWidth="1"/>
    <col min="12806" max="12806" width="14.5703125" style="179" customWidth="1"/>
    <col min="12807" max="12807" width="12.5703125" style="179" customWidth="1"/>
    <col min="12808" max="12808" width="15.5703125" style="179" customWidth="1"/>
    <col min="12809" max="12815" width="0" style="179" hidden="1" customWidth="1"/>
    <col min="12816" max="12816" width="38.5703125" style="179" customWidth="1"/>
    <col min="12817" max="12820" width="9.140625" style="179"/>
    <col min="12821" max="12821" width="5.42578125" style="179" customWidth="1"/>
    <col min="12822" max="13056" width="9.140625" style="179"/>
    <col min="13057" max="13058" width="0" style="179" hidden="1" customWidth="1"/>
    <col min="13059" max="13059" width="5.5703125" style="179" customWidth="1"/>
    <col min="13060" max="13060" width="62.5703125" style="179" customWidth="1"/>
    <col min="13061" max="13061" width="7.42578125" style="179" customWidth="1"/>
    <col min="13062" max="13062" width="14.5703125" style="179" customWidth="1"/>
    <col min="13063" max="13063" width="12.5703125" style="179" customWidth="1"/>
    <col min="13064" max="13064" width="15.5703125" style="179" customWidth="1"/>
    <col min="13065" max="13071" width="0" style="179" hidden="1" customWidth="1"/>
    <col min="13072" max="13072" width="38.5703125" style="179" customWidth="1"/>
    <col min="13073" max="13076" width="9.140625" style="179"/>
    <col min="13077" max="13077" width="5.42578125" style="179" customWidth="1"/>
    <col min="13078" max="13312" width="9.140625" style="179"/>
    <col min="13313" max="13314" width="0" style="179" hidden="1" customWidth="1"/>
    <col min="13315" max="13315" width="5.5703125" style="179" customWidth="1"/>
    <col min="13316" max="13316" width="62.5703125" style="179" customWidth="1"/>
    <col min="13317" max="13317" width="7.42578125" style="179" customWidth="1"/>
    <col min="13318" max="13318" width="14.5703125" style="179" customWidth="1"/>
    <col min="13319" max="13319" width="12.5703125" style="179" customWidth="1"/>
    <col min="13320" max="13320" width="15.5703125" style="179" customWidth="1"/>
    <col min="13321" max="13327" width="0" style="179" hidden="1" customWidth="1"/>
    <col min="13328" max="13328" width="38.5703125" style="179" customWidth="1"/>
    <col min="13329" max="13332" width="9.140625" style="179"/>
    <col min="13333" max="13333" width="5.42578125" style="179" customWidth="1"/>
    <col min="13334" max="13568" width="9.140625" style="179"/>
    <col min="13569" max="13570" width="0" style="179" hidden="1" customWidth="1"/>
    <col min="13571" max="13571" width="5.5703125" style="179" customWidth="1"/>
    <col min="13572" max="13572" width="62.5703125" style="179" customWidth="1"/>
    <col min="13573" max="13573" width="7.42578125" style="179" customWidth="1"/>
    <col min="13574" max="13574" width="14.5703125" style="179" customWidth="1"/>
    <col min="13575" max="13575" width="12.5703125" style="179" customWidth="1"/>
    <col min="13576" max="13576" width="15.5703125" style="179" customWidth="1"/>
    <col min="13577" max="13583" width="0" style="179" hidden="1" customWidth="1"/>
    <col min="13584" max="13584" width="38.5703125" style="179" customWidth="1"/>
    <col min="13585" max="13588" width="9.140625" style="179"/>
    <col min="13589" max="13589" width="5.42578125" style="179" customWidth="1"/>
    <col min="13590" max="13824" width="9.140625" style="179"/>
    <col min="13825" max="13826" width="0" style="179" hidden="1" customWidth="1"/>
    <col min="13827" max="13827" width="5.5703125" style="179" customWidth="1"/>
    <col min="13828" max="13828" width="62.5703125" style="179" customWidth="1"/>
    <col min="13829" max="13829" width="7.42578125" style="179" customWidth="1"/>
    <col min="13830" max="13830" width="14.5703125" style="179" customWidth="1"/>
    <col min="13831" max="13831" width="12.5703125" style="179" customWidth="1"/>
    <col min="13832" max="13832" width="15.5703125" style="179" customWidth="1"/>
    <col min="13833" max="13839" width="0" style="179" hidden="1" customWidth="1"/>
    <col min="13840" max="13840" width="38.5703125" style="179" customWidth="1"/>
    <col min="13841" max="13844" width="9.140625" style="179"/>
    <col min="13845" max="13845" width="5.42578125" style="179" customWidth="1"/>
    <col min="13846" max="14080" width="9.140625" style="179"/>
    <col min="14081" max="14082" width="0" style="179" hidden="1" customWidth="1"/>
    <col min="14083" max="14083" width="5.5703125" style="179" customWidth="1"/>
    <col min="14084" max="14084" width="62.5703125" style="179" customWidth="1"/>
    <col min="14085" max="14085" width="7.42578125" style="179" customWidth="1"/>
    <col min="14086" max="14086" width="14.5703125" style="179" customWidth="1"/>
    <col min="14087" max="14087" width="12.5703125" style="179" customWidth="1"/>
    <col min="14088" max="14088" width="15.5703125" style="179" customWidth="1"/>
    <col min="14089" max="14095" width="0" style="179" hidden="1" customWidth="1"/>
    <col min="14096" max="14096" width="38.5703125" style="179" customWidth="1"/>
    <col min="14097" max="14100" width="9.140625" style="179"/>
    <col min="14101" max="14101" width="5.42578125" style="179" customWidth="1"/>
    <col min="14102" max="14336" width="9.140625" style="179"/>
    <col min="14337" max="14338" width="0" style="179" hidden="1" customWidth="1"/>
    <col min="14339" max="14339" width="5.5703125" style="179" customWidth="1"/>
    <col min="14340" max="14340" width="62.5703125" style="179" customWidth="1"/>
    <col min="14341" max="14341" width="7.42578125" style="179" customWidth="1"/>
    <col min="14342" max="14342" width="14.5703125" style="179" customWidth="1"/>
    <col min="14343" max="14343" width="12.5703125" style="179" customWidth="1"/>
    <col min="14344" max="14344" width="15.5703125" style="179" customWidth="1"/>
    <col min="14345" max="14351" width="0" style="179" hidden="1" customWidth="1"/>
    <col min="14352" max="14352" width="38.5703125" style="179" customWidth="1"/>
    <col min="14353" max="14356" width="9.140625" style="179"/>
    <col min="14357" max="14357" width="5.42578125" style="179" customWidth="1"/>
    <col min="14358" max="14592" width="9.140625" style="179"/>
    <col min="14593" max="14594" width="0" style="179" hidden="1" customWidth="1"/>
    <col min="14595" max="14595" width="5.5703125" style="179" customWidth="1"/>
    <col min="14596" max="14596" width="62.5703125" style="179" customWidth="1"/>
    <col min="14597" max="14597" width="7.42578125" style="179" customWidth="1"/>
    <col min="14598" max="14598" width="14.5703125" style="179" customWidth="1"/>
    <col min="14599" max="14599" width="12.5703125" style="179" customWidth="1"/>
    <col min="14600" max="14600" width="15.5703125" style="179" customWidth="1"/>
    <col min="14601" max="14607" width="0" style="179" hidden="1" customWidth="1"/>
    <col min="14608" max="14608" width="38.5703125" style="179" customWidth="1"/>
    <col min="14609" max="14612" width="9.140625" style="179"/>
    <col min="14613" max="14613" width="5.42578125" style="179" customWidth="1"/>
    <col min="14614" max="14848" width="9.140625" style="179"/>
    <col min="14849" max="14850" width="0" style="179" hidden="1" customWidth="1"/>
    <col min="14851" max="14851" width="5.5703125" style="179" customWidth="1"/>
    <col min="14852" max="14852" width="62.5703125" style="179" customWidth="1"/>
    <col min="14853" max="14853" width="7.42578125" style="179" customWidth="1"/>
    <col min="14854" max="14854" width="14.5703125" style="179" customWidth="1"/>
    <col min="14855" max="14855" width="12.5703125" style="179" customWidth="1"/>
    <col min="14856" max="14856" width="15.5703125" style="179" customWidth="1"/>
    <col min="14857" max="14863" width="0" style="179" hidden="1" customWidth="1"/>
    <col min="14864" max="14864" width="38.5703125" style="179" customWidth="1"/>
    <col min="14865" max="14868" width="9.140625" style="179"/>
    <col min="14869" max="14869" width="5.42578125" style="179" customWidth="1"/>
    <col min="14870" max="15104" width="9.140625" style="179"/>
    <col min="15105" max="15106" width="0" style="179" hidden="1" customWidth="1"/>
    <col min="15107" max="15107" width="5.5703125" style="179" customWidth="1"/>
    <col min="15108" max="15108" width="62.5703125" style="179" customWidth="1"/>
    <col min="15109" max="15109" width="7.42578125" style="179" customWidth="1"/>
    <col min="15110" max="15110" width="14.5703125" style="179" customWidth="1"/>
    <col min="15111" max="15111" width="12.5703125" style="179" customWidth="1"/>
    <col min="15112" max="15112" width="15.5703125" style="179" customWidth="1"/>
    <col min="15113" max="15119" width="0" style="179" hidden="1" customWidth="1"/>
    <col min="15120" max="15120" width="38.5703125" style="179" customWidth="1"/>
    <col min="15121" max="15124" width="9.140625" style="179"/>
    <col min="15125" max="15125" width="5.42578125" style="179" customWidth="1"/>
    <col min="15126" max="15360" width="9.140625" style="179"/>
    <col min="15361" max="15362" width="0" style="179" hidden="1" customWidth="1"/>
    <col min="15363" max="15363" width="5.5703125" style="179" customWidth="1"/>
    <col min="15364" max="15364" width="62.5703125" style="179" customWidth="1"/>
    <col min="15365" max="15365" width="7.42578125" style="179" customWidth="1"/>
    <col min="15366" max="15366" width="14.5703125" style="179" customWidth="1"/>
    <col min="15367" max="15367" width="12.5703125" style="179" customWidth="1"/>
    <col min="15368" max="15368" width="15.5703125" style="179" customWidth="1"/>
    <col min="15369" max="15375" width="0" style="179" hidden="1" customWidth="1"/>
    <col min="15376" max="15376" width="38.5703125" style="179" customWidth="1"/>
    <col min="15377" max="15380" width="9.140625" style="179"/>
    <col min="15381" max="15381" width="5.42578125" style="179" customWidth="1"/>
    <col min="15382" max="15616" width="9.140625" style="179"/>
    <col min="15617" max="15618" width="0" style="179" hidden="1" customWidth="1"/>
    <col min="15619" max="15619" width="5.5703125" style="179" customWidth="1"/>
    <col min="15620" max="15620" width="62.5703125" style="179" customWidth="1"/>
    <col min="15621" max="15621" width="7.42578125" style="179" customWidth="1"/>
    <col min="15622" max="15622" width="14.5703125" style="179" customWidth="1"/>
    <col min="15623" max="15623" width="12.5703125" style="179" customWidth="1"/>
    <col min="15624" max="15624" width="15.5703125" style="179" customWidth="1"/>
    <col min="15625" max="15631" width="0" style="179" hidden="1" customWidth="1"/>
    <col min="15632" max="15632" width="38.5703125" style="179" customWidth="1"/>
    <col min="15633" max="15636" width="9.140625" style="179"/>
    <col min="15637" max="15637" width="5.42578125" style="179" customWidth="1"/>
    <col min="15638" max="15872" width="9.140625" style="179"/>
    <col min="15873" max="15874" width="0" style="179" hidden="1" customWidth="1"/>
    <col min="15875" max="15875" width="5.5703125" style="179" customWidth="1"/>
    <col min="15876" max="15876" width="62.5703125" style="179" customWidth="1"/>
    <col min="15877" max="15877" width="7.42578125" style="179" customWidth="1"/>
    <col min="15878" max="15878" width="14.5703125" style="179" customWidth="1"/>
    <col min="15879" max="15879" width="12.5703125" style="179" customWidth="1"/>
    <col min="15880" max="15880" width="15.5703125" style="179" customWidth="1"/>
    <col min="15881" max="15887" width="0" style="179" hidden="1" customWidth="1"/>
    <col min="15888" max="15888" width="38.5703125" style="179" customWidth="1"/>
    <col min="15889" max="15892" width="9.140625" style="179"/>
    <col min="15893" max="15893" width="5.42578125" style="179" customWidth="1"/>
    <col min="15894" max="16128" width="9.140625" style="179"/>
    <col min="16129" max="16130" width="0" style="179" hidden="1" customWidth="1"/>
    <col min="16131" max="16131" width="5.5703125" style="179" customWidth="1"/>
    <col min="16132" max="16132" width="62.5703125" style="179" customWidth="1"/>
    <col min="16133" max="16133" width="7.42578125" style="179" customWidth="1"/>
    <col min="16134" max="16134" width="14.5703125" style="179" customWidth="1"/>
    <col min="16135" max="16135" width="12.5703125" style="179" customWidth="1"/>
    <col min="16136" max="16136" width="15.5703125" style="179" customWidth="1"/>
    <col min="16137" max="16143" width="0" style="179" hidden="1" customWidth="1"/>
    <col min="16144" max="16144" width="38.5703125" style="179" customWidth="1"/>
    <col min="16145" max="16148" width="9.140625" style="179"/>
    <col min="16149" max="16149" width="5.42578125" style="179" customWidth="1"/>
    <col min="16150" max="16384" width="9.140625" style="179"/>
  </cols>
  <sheetData>
    <row r="1" spans="1:18" x14ac:dyDescent="0.2">
      <c r="A1" s="243"/>
      <c r="B1" s="244"/>
      <c r="C1" s="220" t="s">
        <v>120</v>
      </c>
      <c r="D1" s="172" t="s">
        <v>121</v>
      </c>
      <c r="E1" s="172" t="s">
        <v>78</v>
      </c>
      <c r="F1" s="173" t="s">
        <v>122</v>
      </c>
      <c r="G1" s="174" t="s">
        <v>123</v>
      </c>
      <c r="H1" s="174" t="s">
        <v>124</v>
      </c>
      <c r="I1" s="175" t="s">
        <v>125</v>
      </c>
      <c r="J1" s="175" t="s">
        <v>126</v>
      </c>
      <c r="K1" s="175" t="s">
        <v>127</v>
      </c>
      <c r="L1" s="175" t="s">
        <v>128</v>
      </c>
      <c r="M1" s="176" t="s">
        <v>129</v>
      </c>
      <c r="N1" s="176" t="s">
        <v>83</v>
      </c>
      <c r="O1" s="176" t="s">
        <v>84</v>
      </c>
      <c r="P1" s="177"/>
      <c r="Q1" s="178"/>
    </row>
    <row r="2" spans="1:18" ht="7.5" customHeight="1" x14ac:dyDescent="0.2">
      <c r="B2" s="235"/>
      <c r="C2" s="235"/>
      <c r="D2" s="242"/>
      <c r="E2" s="236"/>
      <c r="F2" s="237"/>
      <c r="I2" s="239"/>
      <c r="J2" s="239"/>
      <c r="K2" s="239"/>
      <c r="L2" s="239"/>
      <c r="M2" s="240"/>
      <c r="N2" s="240"/>
      <c r="O2" s="240"/>
      <c r="P2" s="178"/>
    </row>
    <row r="3" spans="1:18" ht="13.5" thickBot="1" x14ac:dyDescent="0.25">
      <c r="A3" s="245" t="s">
        <v>130</v>
      </c>
      <c r="B3" s="246">
        <v>1</v>
      </c>
      <c r="C3" s="247"/>
      <c r="D3" s="248" t="s">
        <v>131</v>
      </c>
      <c r="E3" s="249"/>
      <c r="F3" s="250"/>
      <c r="G3" s="251"/>
      <c r="H3" s="252">
        <f>H5+H10</f>
        <v>0</v>
      </c>
      <c r="I3" s="253"/>
      <c r="J3" s="254" t="e">
        <f>SUBTOTAL(9,J4:J42)</f>
        <v>#REF!</v>
      </c>
      <c r="K3" s="253"/>
      <c r="L3" s="254" t="e">
        <f>SUBTOTAL(9,L4:L42)</f>
        <v>#REF!</v>
      </c>
      <c r="M3" s="255"/>
      <c r="N3" s="256" t="e">
        <f>SUBTOTAL(9,N4:N42)</f>
        <v>#REF!</v>
      </c>
      <c r="O3" s="256" t="e">
        <f>SUBTOTAL(9,O4:O42)</f>
        <v>#REF!</v>
      </c>
      <c r="P3" s="177"/>
      <c r="Q3" s="178"/>
      <c r="R3" s="178"/>
    </row>
    <row r="4" spans="1:18" outlineLevel="1" x14ac:dyDescent="0.2">
      <c r="A4" s="257" t="s">
        <v>132</v>
      </c>
      <c r="B4" s="258">
        <v>2</v>
      </c>
      <c r="C4" s="259"/>
      <c r="D4" s="260"/>
      <c r="E4" s="261"/>
      <c r="F4" s="261"/>
      <c r="G4" s="296"/>
      <c r="H4" s="262"/>
      <c r="I4" s="263"/>
      <c r="J4" s="264" t="e">
        <f>SUBTOTAL(9,J5:J6)</f>
        <v>#REF!</v>
      </c>
      <c r="K4" s="263"/>
      <c r="L4" s="264" t="e">
        <f>SUBTOTAL(9,L5:L6)</f>
        <v>#REF!</v>
      </c>
      <c r="M4" s="265"/>
      <c r="N4" s="266" t="e">
        <f>SUBTOTAL(9,N5:N6)</f>
        <v>#REF!</v>
      </c>
      <c r="O4" s="266" t="e">
        <f>SUBTOTAL(9,O5:O6)</f>
        <v>#REF!</v>
      </c>
      <c r="P4" s="177"/>
      <c r="Q4" s="178"/>
      <c r="R4" s="178"/>
    </row>
    <row r="5" spans="1:18" ht="12.6" customHeight="1" outlineLevel="2" x14ac:dyDescent="0.2">
      <c r="A5" s="267" t="s">
        <v>133</v>
      </c>
      <c r="B5" s="268"/>
      <c r="C5" s="269"/>
      <c r="D5" s="270" t="s">
        <v>134</v>
      </c>
      <c r="E5" s="271"/>
      <c r="F5" s="272"/>
      <c r="G5" s="297"/>
      <c r="H5" s="273">
        <f>SUM(H6:H8)</f>
        <v>0</v>
      </c>
      <c r="I5" s="274"/>
      <c r="J5" s="275" t="e">
        <f>#REF!*I5</f>
        <v>#REF!</v>
      </c>
      <c r="K5" s="275"/>
      <c r="L5" s="275" t="e">
        <f>#REF!*K5</f>
        <v>#REF!</v>
      </c>
      <c r="M5" s="276">
        <v>21</v>
      </c>
      <c r="N5" s="276" t="e">
        <f>#REF!*(M5/100)</f>
        <v>#REF!</v>
      </c>
      <c r="O5" s="276" t="e">
        <f>#REF!+N5</f>
        <v>#REF!</v>
      </c>
      <c r="P5" s="178"/>
      <c r="Q5" s="178"/>
      <c r="R5" s="178"/>
    </row>
    <row r="6" spans="1:18" outlineLevel="2" x14ac:dyDescent="0.2">
      <c r="B6" s="177"/>
      <c r="C6" s="277"/>
      <c r="D6" s="267" t="s">
        <v>135</v>
      </c>
      <c r="E6" s="278"/>
      <c r="F6" s="278"/>
      <c r="G6" s="298"/>
      <c r="H6" s="279"/>
      <c r="I6" s="177"/>
      <c r="J6" s="177"/>
      <c r="K6" s="177"/>
      <c r="L6" s="177"/>
      <c r="M6" s="177"/>
      <c r="N6" s="178"/>
      <c r="O6" s="178"/>
    </row>
    <row r="7" spans="1:18" outlineLevel="1" x14ac:dyDescent="0.2">
      <c r="A7" s="257" t="s">
        <v>136</v>
      </c>
      <c r="B7" s="258">
        <v>2</v>
      </c>
      <c r="C7" s="277">
        <v>1</v>
      </c>
      <c r="D7" s="267" t="s">
        <v>321</v>
      </c>
      <c r="E7" s="280" t="s">
        <v>137</v>
      </c>
      <c r="F7" s="281"/>
      <c r="G7" s="15"/>
      <c r="H7" s="282">
        <f>F7*G7</f>
        <v>0</v>
      </c>
      <c r="I7" s="263"/>
      <c r="J7" s="264">
        <f>SUBTOTAL(9,J8:J13)</f>
        <v>0</v>
      </c>
      <c r="K7" s="263"/>
      <c r="L7" s="264">
        <f>SUBTOTAL(9,L8:L13)</f>
        <v>0</v>
      </c>
      <c r="M7" s="265"/>
      <c r="N7" s="266">
        <f>SUBTOTAL(9,N8:N13)</f>
        <v>0</v>
      </c>
      <c r="O7" s="266">
        <f>SUBTOTAL(9,O8:O13)</f>
        <v>0</v>
      </c>
      <c r="P7" s="283"/>
      <c r="Q7" s="178"/>
      <c r="R7" s="178"/>
    </row>
    <row r="8" spans="1:18" outlineLevel="2" x14ac:dyDescent="0.2">
      <c r="A8" s="284"/>
      <c r="B8" s="268"/>
      <c r="C8" s="277">
        <v>2</v>
      </c>
      <c r="D8" s="285" t="s">
        <v>138</v>
      </c>
      <c r="E8" s="280" t="s">
        <v>139</v>
      </c>
      <c r="F8" s="281">
        <v>5</v>
      </c>
      <c r="G8" s="15"/>
      <c r="H8" s="282">
        <f>F8*G8</f>
        <v>0</v>
      </c>
      <c r="I8" s="274"/>
      <c r="J8" s="275"/>
      <c r="K8" s="275"/>
      <c r="L8" s="275"/>
      <c r="M8" s="276"/>
      <c r="N8" s="276"/>
      <c r="O8" s="276"/>
      <c r="P8" s="283"/>
      <c r="Q8" s="178"/>
      <c r="R8" s="178"/>
    </row>
    <row r="9" spans="1:18" outlineLevel="2" x14ac:dyDescent="0.2">
      <c r="A9" s="284"/>
      <c r="B9" s="268"/>
      <c r="C9" s="277"/>
      <c r="D9" s="267"/>
      <c r="E9" s="280"/>
      <c r="F9" s="281"/>
      <c r="G9" s="299"/>
      <c r="H9" s="282"/>
      <c r="I9" s="274"/>
      <c r="J9" s="275"/>
      <c r="K9" s="275"/>
      <c r="L9" s="275"/>
      <c r="M9" s="276"/>
      <c r="N9" s="276"/>
      <c r="O9" s="276"/>
      <c r="P9" s="283"/>
      <c r="Q9" s="178"/>
      <c r="R9" s="178"/>
    </row>
    <row r="10" spans="1:18" outlineLevel="2" x14ac:dyDescent="0.2">
      <c r="A10" s="284"/>
      <c r="B10" s="268"/>
      <c r="C10" s="277"/>
      <c r="D10" s="270" t="s">
        <v>70</v>
      </c>
      <c r="E10" s="280"/>
      <c r="F10" s="281"/>
      <c r="G10" s="299"/>
      <c r="H10" s="273">
        <f>SUM(H12:H75)</f>
        <v>0</v>
      </c>
      <c r="I10" s="274"/>
      <c r="J10" s="275"/>
      <c r="K10" s="275"/>
      <c r="L10" s="275"/>
      <c r="M10" s="276"/>
      <c r="N10" s="276"/>
      <c r="O10" s="276"/>
      <c r="P10" s="283"/>
      <c r="Q10" s="178"/>
      <c r="R10" s="178"/>
    </row>
    <row r="11" spans="1:18" outlineLevel="2" x14ac:dyDescent="0.2">
      <c r="A11" s="284"/>
      <c r="B11" s="268"/>
      <c r="C11" s="277">
        <v>3</v>
      </c>
      <c r="D11" s="267" t="s">
        <v>140</v>
      </c>
      <c r="E11" s="280"/>
      <c r="F11" s="281"/>
      <c r="G11" s="299"/>
      <c r="H11" s="282"/>
      <c r="I11" s="274">
        <v>3.798E-2</v>
      </c>
      <c r="J11" s="275">
        <f>F9*I11</f>
        <v>0</v>
      </c>
      <c r="K11" s="275"/>
      <c r="L11" s="275">
        <f>F9*K11</f>
        <v>0</v>
      </c>
      <c r="M11" s="276">
        <v>21</v>
      </c>
      <c r="N11" s="276">
        <f>H9*(M11/100)</f>
        <v>0</v>
      </c>
      <c r="O11" s="276">
        <f>H9+N11</f>
        <v>0</v>
      </c>
      <c r="P11" s="283"/>
      <c r="Q11" s="178"/>
      <c r="R11" s="178"/>
    </row>
    <row r="12" spans="1:18" outlineLevel="2" x14ac:dyDescent="0.2">
      <c r="A12" s="284"/>
      <c r="B12" s="268"/>
      <c r="C12" s="277">
        <v>4</v>
      </c>
      <c r="D12" s="285" t="s">
        <v>141</v>
      </c>
      <c r="E12" s="280" t="s">
        <v>104</v>
      </c>
      <c r="F12" s="281">
        <v>20</v>
      </c>
      <c r="G12" s="15"/>
      <c r="H12" s="282">
        <f>G12*F12</f>
        <v>0</v>
      </c>
      <c r="I12" s="286"/>
      <c r="J12" s="286"/>
      <c r="K12" s="286"/>
      <c r="L12" s="286"/>
      <c r="M12" s="287"/>
      <c r="N12" s="287"/>
      <c r="O12" s="287"/>
      <c r="P12" s="283"/>
      <c r="Q12" s="178"/>
      <c r="R12" s="178"/>
    </row>
    <row r="13" spans="1:18" outlineLevel="2" x14ac:dyDescent="0.2">
      <c r="B13" s="177"/>
      <c r="C13" s="277">
        <v>5</v>
      </c>
      <c r="D13" s="285" t="s">
        <v>142</v>
      </c>
      <c r="E13" s="280" t="s">
        <v>104</v>
      </c>
      <c r="F13" s="281">
        <v>10</v>
      </c>
      <c r="G13" s="15"/>
      <c r="H13" s="282">
        <f t="shared" ref="H13:H19" si="0">G13*F13</f>
        <v>0</v>
      </c>
      <c r="I13" s="177"/>
      <c r="J13" s="177"/>
      <c r="K13" s="177"/>
      <c r="L13" s="177"/>
      <c r="M13" s="177"/>
      <c r="N13" s="178"/>
      <c r="O13" s="178"/>
      <c r="P13" s="283"/>
    </row>
    <row r="14" spans="1:18" outlineLevel="1" x14ac:dyDescent="0.2">
      <c r="A14" s="257" t="s">
        <v>143</v>
      </c>
      <c r="B14" s="258">
        <v>2</v>
      </c>
      <c r="C14" s="277">
        <v>6</v>
      </c>
      <c r="D14" s="285" t="s">
        <v>144</v>
      </c>
      <c r="E14" s="280" t="s">
        <v>104</v>
      </c>
      <c r="F14" s="281">
        <v>0</v>
      </c>
      <c r="G14" s="15"/>
      <c r="H14" s="282">
        <f t="shared" si="0"/>
        <v>0</v>
      </c>
      <c r="I14" s="263"/>
      <c r="J14" s="264">
        <f>SUBTOTAL(9,J15:J19)</f>
        <v>0</v>
      </c>
      <c r="K14" s="263"/>
      <c r="L14" s="264">
        <f>SUBTOTAL(9,L15:L19)</f>
        <v>0</v>
      </c>
      <c r="M14" s="265"/>
      <c r="N14" s="266">
        <f>SUBTOTAL(9,N15:N19)</f>
        <v>0</v>
      </c>
      <c r="O14" s="266">
        <f>SUBTOTAL(9,O15:O19)</f>
        <v>0</v>
      </c>
      <c r="P14" s="283"/>
      <c r="Q14" s="178"/>
      <c r="R14" s="178"/>
    </row>
    <row r="15" spans="1:18" outlineLevel="2" x14ac:dyDescent="0.2">
      <c r="A15" s="284"/>
      <c r="B15" s="268"/>
      <c r="C15" s="277">
        <v>7</v>
      </c>
      <c r="D15" s="285" t="s">
        <v>145</v>
      </c>
      <c r="E15" s="280" t="s">
        <v>104</v>
      </c>
      <c r="F15" s="281">
        <v>0</v>
      </c>
      <c r="G15" s="15"/>
      <c r="H15" s="282">
        <f t="shared" si="0"/>
        <v>0</v>
      </c>
      <c r="I15" s="274"/>
      <c r="J15" s="275">
        <f>F13*I15</f>
        <v>0</v>
      </c>
      <c r="K15" s="275"/>
      <c r="L15" s="275">
        <f>F13*K15</f>
        <v>0</v>
      </c>
      <c r="M15" s="276">
        <v>21</v>
      </c>
      <c r="N15" s="276">
        <f>H13*(M15/100)</f>
        <v>0</v>
      </c>
      <c r="O15" s="276">
        <f>H13+N15</f>
        <v>0</v>
      </c>
      <c r="P15" s="283"/>
      <c r="Q15" s="178"/>
      <c r="R15" s="178"/>
    </row>
    <row r="16" spans="1:18" outlineLevel="2" x14ac:dyDescent="0.2">
      <c r="A16" s="284"/>
      <c r="B16" s="268"/>
      <c r="C16" s="277">
        <v>8</v>
      </c>
      <c r="D16" s="285" t="s">
        <v>146</v>
      </c>
      <c r="E16" s="280" t="s">
        <v>104</v>
      </c>
      <c r="F16" s="281">
        <v>0</v>
      </c>
      <c r="G16" s="15"/>
      <c r="H16" s="282">
        <f t="shared" si="0"/>
        <v>0</v>
      </c>
      <c r="I16" s="274"/>
      <c r="J16" s="275">
        <f>F14*I16</f>
        <v>0</v>
      </c>
      <c r="K16" s="275"/>
      <c r="L16" s="275">
        <f>F14*K16</f>
        <v>0</v>
      </c>
      <c r="M16" s="276">
        <v>21</v>
      </c>
      <c r="N16" s="276">
        <f>H14*(M16/100)</f>
        <v>0</v>
      </c>
      <c r="O16" s="276">
        <f>H14+N16</f>
        <v>0</v>
      </c>
      <c r="P16" s="283"/>
      <c r="Q16" s="178"/>
      <c r="R16" s="178"/>
    </row>
    <row r="17" spans="1:18" outlineLevel="2" x14ac:dyDescent="0.2">
      <c r="A17" s="284"/>
      <c r="B17" s="268"/>
      <c r="C17" s="277">
        <v>9</v>
      </c>
      <c r="D17" s="285" t="s">
        <v>147</v>
      </c>
      <c r="E17" s="280" t="s">
        <v>104</v>
      </c>
      <c r="F17" s="281">
        <v>0</v>
      </c>
      <c r="G17" s="15"/>
      <c r="H17" s="282">
        <f t="shared" si="0"/>
        <v>0</v>
      </c>
      <c r="I17" s="286"/>
      <c r="J17" s="286"/>
      <c r="K17" s="286"/>
      <c r="L17" s="286"/>
      <c r="M17" s="287"/>
      <c r="N17" s="287"/>
      <c r="O17" s="287"/>
      <c r="P17" s="283"/>
      <c r="Q17" s="178"/>
      <c r="R17" s="178"/>
    </row>
    <row r="18" spans="1:18" outlineLevel="2" x14ac:dyDescent="0.2">
      <c r="A18" s="284"/>
      <c r="B18" s="268"/>
      <c r="C18" s="277">
        <v>10</v>
      </c>
      <c r="D18" s="285" t="s">
        <v>148</v>
      </c>
      <c r="E18" s="280" t="s">
        <v>104</v>
      </c>
      <c r="F18" s="281">
        <v>0</v>
      </c>
      <c r="G18" s="15"/>
      <c r="H18" s="282">
        <f t="shared" si="0"/>
        <v>0</v>
      </c>
      <c r="I18" s="286"/>
      <c r="J18" s="286"/>
      <c r="K18" s="286"/>
      <c r="L18" s="286"/>
      <c r="M18" s="287"/>
      <c r="N18" s="287"/>
      <c r="O18" s="287"/>
      <c r="P18" s="283"/>
      <c r="Q18" s="178"/>
      <c r="R18" s="178"/>
    </row>
    <row r="19" spans="1:18" outlineLevel="2" x14ac:dyDescent="0.2">
      <c r="B19" s="177"/>
      <c r="C19" s="277">
        <v>11</v>
      </c>
      <c r="D19" s="285" t="s">
        <v>149</v>
      </c>
      <c r="E19" s="280" t="s">
        <v>104</v>
      </c>
      <c r="F19" s="281">
        <v>0</v>
      </c>
      <c r="G19" s="15"/>
      <c r="H19" s="282">
        <f t="shared" si="0"/>
        <v>0</v>
      </c>
      <c r="I19" s="177"/>
      <c r="J19" s="177"/>
      <c r="K19" s="177"/>
      <c r="L19" s="177"/>
      <c r="M19" s="177"/>
      <c r="N19" s="178"/>
      <c r="O19" s="178"/>
      <c r="P19" s="283"/>
    </row>
    <row r="20" spans="1:18" outlineLevel="2" x14ac:dyDescent="0.2">
      <c r="B20" s="177"/>
      <c r="C20" s="277"/>
      <c r="D20" s="267"/>
      <c r="E20" s="280"/>
      <c r="F20" s="281"/>
      <c r="G20" s="299"/>
      <c r="H20" s="282"/>
      <c r="I20" s="177"/>
      <c r="J20" s="177"/>
      <c r="K20" s="177"/>
      <c r="L20" s="177"/>
      <c r="M20" s="177"/>
      <c r="N20" s="178"/>
      <c r="O20" s="178"/>
      <c r="P20" s="283"/>
    </row>
    <row r="21" spans="1:18" outlineLevel="2" x14ac:dyDescent="0.2">
      <c r="B21" s="177"/>
      <c r="C21" s="277"/>
      <c r="D21" s="267"/>
      <c r="E21" s="280"/>
      <c r="F21" s="281"/>
      <c r="G21" s="299"/>
      <c r="H21" s="282"/>
      <c r="I21" s="177"/>
      <c r="J21" s="177"/>
      <c r="K21" s="177"/>
      <c r="L21" s="177"/>
      <c r="M21" s="177"/>
      <c r="N21" s="178"/>
      <c r="O21" s="178"/>
      <c r="P21" s="283"/>
    </row>
    <row r="22" spans="1:18" outlineLevel="2" x14ac:dyDescent="0.2">
      <c r="B22" s="177"/>
      <c r="C22" s="277"/>
      <c r="D22" s="180" t="s">
        <v>150</v>
      </c>
      <c r="E22" s="280"/>
      <c r="F22" s="281"/>
      <c r="G22" s="299"/>
      <c r="H22" s="282"/>
      <c r="I22" s="177"/>
      <c r="J22" s="177"/>
      <c r="K22" s="177"/>
      <c r="L22" s="177"/>
      <c r="M22" s="177"/>
      <c r="N22" s="178"/>
      <c r="O22" s="178"/>
      <c r="P22" s="283"/>
    </row>
    <row r="23" spans="1:18" outlineLevel="1" x14ac:dyDescent="0.2">
      <c r="A23" s="257" t="s">
        <v>151</v>
      </c>
      <c r="B23" s="258">
        <v>2</v>
      </c>
      <c r="C23" s="277">
        <v>14</v>
      </c>
      <c r="D23" s="285" t="s">
        <v>152</v>
      </c>
      <c r="E23" s="280" t="s">
        <v>104</v>
      </c>
      <c r="F23" s="281">
        <v>20</v>
      </c>
      <c r="G23" s="15"/>
      <c r="H23" s="282">
        <f>G23*F23</f>
        <v>0</v>
      </c>
      <c r="I23" s="263"/>
      <c r="J23" s="264" t="e">
        <f>SUBTOTAL(9,J25:J36)</f>
        <v>#REF!</v>
      </c>
      <c r="K23" s="263"/>
      <c r="L23" s="264" t="e">
        <f>SUBTOTAL(9,L25:L36)</f>
        <v>#REF!</v>
      </c>
      <c r="M23" s="265"/>
      <c r="N23" s="266" t="e">
        <f>SUBTOTAL(9,N25:N36)</f>
        <v>#REF!</v>
      </c>
      <c r="O23" s="266" t="e">
        <f>SUBTOTAL(9,O25:O36)</f>
        <v>#REF!</v>
      </c>
      <c r="P23" s="283"/>
      <c r="Q23" s="178"/>
      <c r="R23" s="178"/>
    </row>
    <row r="24" spans="1:18" outlineLevel="1" x14ac:dyDescent="0.2">
      <c r="A24" s="257"/>
      <c r="B24" s="258"/>
      <c r="C24" s="277">
        <v>15</v>
      </c>
      <c r="D24" s="285" t="s">
        <v>153</v>
      </c>
      <c r="E24" s="280" t="s">
        <v>104</v>
      </c>
      <c r="F24" s="288">
        <v>10</v>
      </c>
      <c r="G24" s="15"/>
      <c r="H24" s="282">
        <f>G24*F24</f>
        <v>0</v>
      </c>
      <c r="I24" s="263"/>
      <c r="J24" s="264"/>
      <c r="K24" s="263"/>
      <c r="L24" s="264"/>
      <c r="M24" s="265"/>
      <c r="N24" s="266"/>
      <c r="O24" s="266"/>
      <c r="P24" s="283"/>
      <c r="Q24" s="178"/>
      <c r="R24" s="178"/>
    </row>
    <row r="25" spans="1:18" outlineLevel="2" x14ac:dyDescent="0.2">
      <c r="A25" s="284"/>
      <c r="B25" s="268"/>
      <c r="C25" s="277">
        <v>16</v>
      </c>
      <c r="D25" s="285" t="s">
        <v>154</v>
      </c>
      <c r="E25" s="280" t="s">
        <v>104</v>
      </c>
      <c r="F25" s="288">
        <v>0</v>
      </c>
      <c r="G25" s="15"/>
      <c r="H25" s="282">
        <f>G25*F25</f>
        <v>0</v>
      </c>
      <c r="I25" s="274"/>
      <c r="J25" s="275" t="e">
        <f>#REF!*I25</f>
        <v>#REF!</v>
      </c>
      <c r="K25" s="275">
        <v>0.13950000000000001</v>
      </c>
      <c r="L25" s="275" t="e">
        <f>#REF!*K25</f>
        <v>#REF!</v>
      </c>
      <c r="M25" s="276">
        <v>21</v>
      </c>
      <c r="N25" s="276" t="e">
        <f>#REF!*(M25/100)</f>
        <v>#REF!</v>
      </c>
      <c r="O25" s="276" t="e">
        <f>#REF!+N25</f>
        <v>#REF!</v>
      </c>
      <c r="P25" s="283"/>
      <c r="Q25" s="178"/>
      <c r="R25" s="178"/>
    </row>
    <row r="26" spans="1:18" outlineLevel="2" x14ac:dyDescent="0.2">
      <c r="A26" s="284"/>
      <c r="B26" s="268"/>
      <c r="C26" s="277"/>
      <c r="D26" s="270"/>
      <c r="E26" s="271"/>
      <c r="F26" s="272"/>
      <c r="G26" s="297"/>
      <c r="H26" s="273"/>
      <c r="I26" s="274"/>
      <c r="J26" s="275" t="e">
        <f>#REF!*I26</f>
        <v>#REF!</v>
      </c>
      <c r="K26" s="275">
        <v>1.174E-2</v>
      </c>
      <c r="L26" s="275" t="e">
        <f>#REF!*K26</f>
        <v>#REF!</v>
      </c>
      <c r="M26" s="276">
        <v>21</v>
      </c>
      <c r="N26" s="276" t="e">
        <f>#REF!*(M26/100)</f>
        <v>#REF!</v>
      </c>
      <c r="O26" s="276" t="e">
        <f>#REF!+N26</f>
        <v>#REF!</v>
      </c>
      <c r="P26" s="283"/>
      <c r="Q26" s="178"/>
      <c r="R26" s="178"/>
    </row>
    <row r="27" spans="1:18" outlineLevel="2" x14ac:dyDescent="0.2">
      <c r="A27" s="284"/>
      <c r="B27" s="268"/>
      <c r="C27" s="277"/>
      <c r="D27" s="180" t="s">
        <v>155</v>
      </c>
      <c r="E27" s="280"/>
      <c r="F27" s="281"/>
      <c r="G27" s="299"/>
      <c r="H27" s="282"/>
      <c r="I27" s="274"/>
      <c r="J27" s="275" t="e">
        <f>#REF!*I27</f>
        <v>#REF!</v>
      </c>
      <c r="K27" s="275"/>
      <c r="L27" s="275" t="e">
        <f>#REF!*K27</f>
        <v>#REF!</v>
      </c>
      <c r="M27" s="276">
        <v>21</v>
      </c>
      <c r="N27" s="276" t="e">
        <f>#REF!*(M27/100)</f>
        <v>#REF!</v>
      </c>
      <c r="O27" s="276" t="e">
        <f>#REF!+N27</f>
        <v>#REF!</v>
      </c>
      <c r="P27" s="283"/>
      <c r="Q27" s="178"/>
      <c r="R27" s="178"/>
    </row>
    <row r="28" spans="1:18" outlineLevel="2" x14ac:dyDescent="0.2">
      <c r="A28" s="284"/>
      <c r="B28" s="268"/>
      <c r="C28" s="277">
        <v>17</v>
      </c>
      <c r="D28" s="285" t="s">
        <v>156</v>
      </c>
      <c r="E28" s="280" t="s">
        <v>137</v>
      </c>
      <c r="F28" s="281">
        <v>10</v>
      </c>
      <c r="G28" s="15"/>
      <c r="H28" s="282">
        <f t="shared" ref="H28:H33" si="1">G28*F28</f>
        <v>0</v>
      </c>
      <c r="I28" s="274">
        <v>4.4999999999999997E-3</v>
      </c>
      <c r="J28" s="275" t="e">
        <f>#REF!*I28</f>
        <v>#REF!</v>
      </c>
      <c r="K28" s="275"/>
      <c r="L28" s="275" t="e">
        <f>#REF!*K28</f>
        <v>#REF!</v>
      </c>
      <c r="M28" s="276">
        <v>21</v>
      </c>
      <c r="N28" s="276" t="e">
        <f>#REF!*(M28/100)</f>
        <v>#REF!</v>
      </c>
      <c r="O28" s="276" t="e">
        <f>#REF!+N28</f>
        <v>#REF!</v>
      </c>
      <c r="P28" s="283"/>
      <c r="Q28" s="178"/>
      <c r="R28" s="178"/>
    </row>
    <row r="29" spans="1:18" outlineLevel="2" x14ac:dyDescent="0.2">
      <c r="A29" s="284"/>
      <c r="B29" s="268"/>
      <c r="C29" s="277">
        <v>18</v>
      </c>
      <c r="D29" s="285" t="s">
        <v>157</v>
      </c>
      <c r="E29" s="280" t="s">
        <v>137</v>
      </c>
      <c r="F29" s="281">
        <v>1</v>
      </c>
      <c r="G29" s="15"/>
      <c r="H29" s="282">
        <f t="shared" si="1"/>
        <v>0</v>
      </c>
      <c r="I29" s="274"/>
      <c r="J29" s="275"/>
      <c r="K29" s="275"/>
      <c r="L29" s="275" t="e">
        <f>#REF!*K29</f>
        <v>#REF!</v>
      </c>
      <c r="M29" s="276"/>
      <c r="N29" s="276"/>
      <c r="O29" s="276"/>
      <c r="P29" s="283"/>
      <c r="Q29" s="178"/>
      <c r="R29" s="178"/>
    </row>
    <row r="30" spans="1:18" outlineLevel="2" x14ac:dyDescent="0.2">
      <c r="A30" s="284"/>
      <c r="B30" s="268"/>
      <c r="C30" s="277">
        <v>19</v>
      </c>
      <c r="D30" s="285" t="s">
        <v>158</v>
      </c>
      <c r="E30" s="280" t="s">
        <v>137</v>
      </c>
      <c r="F30" s="281">
        <v>2</v>
      </c>
      <c r="G30" s="15"/>
      <c r="H30" s="282">
        <f t="shared" si="1"/>
        <v>0</v>
      </c>
      <c r="I30" s="274"/>
      <c r="J30" s="275"/>
      <c r="K30" s="275"/>
      <c r="L30" s="275" t="e">
        <f>#REF!*K30</f>
        <v>#REF!</v>
      </c>
      <c r="M30" s="276"/>
      <c r="N30" s="276"/>
      <c r="O30" s="276"/>
      <c r="P30" s="283"/>
      <c r="Q30" s="178"/>
      <c r="R30" s="178"/>
    </row>
    <row r="31" spans="1:18" outlineLevel="2" x14ac:dyDescent="0.2">
      <c r="A31" s="284"/>
      <c r="B31" s="268"/>
      <c r="C31" s="277">
        <v>20</v>
      </c>
      <c r="D31" s="285" t="s">
        <v>159</v>
      </c>
      <c r="E31" s="280" t="s">
        <v>137</v>
      </c>
      <c r="F31" s="281">
        <v>5</v>
      </c>
      <c r="G31" s="15"/>
      <c r="H31" s="282">
        <f t="shared" si="1"/>
        <v>0</v>
      </c>
      <c r="I31" s="274"/>
      <c r="J31" s="275"/>
      <c r="K31" s="275"/>
      <c r="L31" s="275"/>
      <c r="M31" s="276"/>
      <c r="N31" s="276"/>
      <c r="O31" s="276"/>
      <c r="P31" s="283"/>
      <c r="Q31" s="178"/>
      <c r="R31" s="178"/>
    </row>
    <row r="32" spans="1:18" ht="12" customHeight="1" outlineLevel="2" x14ac:dyDescent="0.2">
      <c r="A32" s="284"/>
      <c r="B32" s="268"/>
      <c r="C32" s="277">
        <v>21</v>
      </c>
      <c r="D32" s="285" t="s">
        <v>160</v>
      </c>
      <c r="E32" s="280" t="s">
        <v>137</v>
      </c>
      <c r="F32" s="281">
        <v>5</v>
      </c>
      <c r="G32" s="15"/>
      <c r="H32" s="282">
        <f t="shared" si="1"/>
        <v>0</v>
      </c>
      <c r="I32" s="274">
        <v>7.4999999999999997E-3</v>
      </c>
      <c r="J32" s="275" t="e">
        <f>#REF!*I32</f>
        <v>#REF!</v>
      </c>
      <c r="K32" s="275"/>
      <c r="L32" s="275" t="e">
        <f>#REF!*K32</f>
        <v>#REF!</v>
      </c>
      <c r="M32" s="276">
        <v>21</v>
      </c>
      <c r="N32" s="276" t="e">
        <f>#REF!*(M32/100)</f>
        <v>#REF!</v>
      </c>
      <c r="O32" s="276" t="e">
        <f>#REF!+N32</f>
        <v>#REF!</v>
      </c>
      <c r="P32" s="283"/>
      <c r="Q32" s="178"/>
      <c r="R32" s="178"/>
    </row>
    <row r="33" spans="1:18" outlineLevel="2" x14ac:dyDescent="0.2">
      <c r="A33" s="284"/>
      <c r="B33" s="268"/>
      <c r="C33" s="277">
        <v>22</v>
      </c>
      <c r="D33" s="285" t="s">
        <v>161</v>
      </c>
      <c r="E33" s="280" t="s">
        <v>137</v>
      </c>
      <c r="F33" s="281">
        <v>5</v>
      </c>
      <c r="G33" s="15"/>
      <c r="H33" s="282">
        <f t="shared" si="1"/>
        <v>0</v>
      </c>
      <c r="I33" s="274">
        <v>2.9999999999999997E-4</v>
      </c>
      <c r="J33" s="275" t="e">
        <f>#REF!*I33</f>
        <v>#REF!</v>
      </c>
      <c r="K33" s="275"/>
      <c r="L33" s="275" t="e">
        <f>#REF!*K33</f>
        <v>#REF!</v>
      </c>
      <c r="M33" s="276">
        <v>21</v>
      </c>
      <c r="N33" s="276" t="e">
        <f>#REF!*(M33/100)</f>
        <v>#REF!</v>
      </c>
      <c r="O33" s="276" t="e">
        <f>#REF!+N33</f>
        <v>#REF!</v>
      </c>
      <c r="P33" s="283"/>
      <c r="Q33" s="178"/>
      <c r="R33" s="178"/>
    </row>
    <row r="34" spans="1:18" outlineLevel="2" x14ac:dyDescent="0.2">
      <c r="A34" s="284"/>
      <c r="B34" s="268"/>
      <c r="C34" s="277"/>
      <c r="D34" s="267"/>
      <c r="E34" s="280"/>
      <c r="F34" s="281"/>
      <c r="G34" s="299"/>
      <c r="H34" s="282"/>
      <c r="I34" s="274">
        <v>3.0000000000000001E-5</v>
      </c>
      <c r="J34" s="275" t="e">
        <f>#REF!*I34</f>
        <v>#REF!</v>
      </c>
      <c r="K34" s="275"/>
      <c r="L34" s="275" t="e">
        <f>#REF!*K34</f>
        <v>#REF!</v>
      </c>
      <c r="M34" s="276">
        <v>21</v>
      </c>
      <c r="N34" s="276" t="e">
        <f>#REF!*(M34/100)</f>
        <v>#REF!</v>
      </c>
      <c r="O34" s="276" t="e">
        <f>#REF!+N34</f>
        <v>#REF!</v>
      </c>
      <c r="P34" s="283"/>
      <c r="Q34" s="178"/>
      <c r="R34" s="178"/>
    </row>
    <row r="35" spans="1:18" outlineLevel="2" x14ac:dyDescent="0.2">
      <c r="A35" s="284"/>
      <c r="B35" s="268"/>
      <c r="C35" s="277"/>
      <c r="D35" s="180" t="s">
        <v>162</v>
      </c>
      <c r="E35" s="278"/>
      <c r="F35" s="278"/>
      <c r="G35" s="298"/>
      <c r="H35" s="279"/>
      <c r="I35" s="286"/>
      <c r="J35" s="286"/>
      <c r="K35" s="286"/>
      <c r="L35" s="286"/>
      <c r="M35" s="287"/>
      <c r="N35" s="287"/>
      <c r="O35" s="287"/>
      <c r="P35" s="283"/>
      <c r="Q35" s="178"/>
      <c r="R35" s="178"/>
    </row>
    <row r="36" spans="1:18" outlineLevel="2" x14ac:dyDescent="0.2">
      <c r="B36" s="177"/>
      <c r="C36" s="277">
        <v>23</v>
      </c>
      <c r="D36" s="285" t="s">
        <v>163</v>
      </c>
      <c r="E36" s="280" t="s">
        <v>137</v>
      </c>
      <c r="F36" s="281">
        <v>8</v>
      </c>
      <c r="G36" s="15"/>
      <c r="H36" s="282">
        <f>G36*F36</f>
        <v>0</v>
      </c>
      <c r="I36" s="177"/>
      <c r="J36" s="177"/>
      <c r="K36" s="177"/>
      <c r="L36" s="177"/>
      <c r="M36" s="177"/>
      <c r="N36" s="178"/>
      <c r="O36" s="178"/>
      <c r="P36" s="283"/>
    </row>
    <row r="37" spans="1:18" outlineLevel="2" x14ac:dyDescent="0.2">
      <c r="B37" s="177"/>
      <c r="C37" s="277">
        <v>24</v>
      </c>
      <c r="D37" s="285" t="s">
        <v>164</v>
      </c>
      <c r="E37" s="280" t="s">
        <v>137</v>
      </c>
      <c r="F37" s="281">
        <v>20</v>
      </c>
      <c r="G37" s="15"/>
      <c r="H37" s="282">
        <f>G37*F37</f>
        <v>0</v>
      </c>
      <c r="I37" s="177"/>
      <c r="J37" s="177"/>
      <c r="K37" s="177"/>
      <c r="L37" s="177"/>
      <c r="M37" s="177"/>
      <c r="N37" s="178"/>
      <c r="O37" s="178"/>
      <c r="P37" s="283"/>
    </row>
    <row r="38" spans="1:18" outlineLevel="1" x14ac:dyDescent="0.2">
      <c r="A38" s="257" t="s">
        <v>165</v>
      </c>
      <c r="B38" s="258">
        <v>2</v>
      </c>
      <c r="C38" s="277">
        <v>25</v>
      </c>
      <c r="D38" s="285" t="s">
        <v>166</v>
      </c>
      <c r="E38" s="280" t="s">
        <v>137</v>
      </c>
      <c r="F38" s="281">
        <v>0</v>
      </c>
      <c r="G38" s="15"/>
      <c r="H38" s="282">
        <f>G38*F38</f>
        <v>0</v>
      </c>
      <c r="I38" s="263"/>
      <c r="J38" s="264" t="e">
        <f>SUBTOTAL(9,J39:J41)</f>
        <v>#REF!</v>
      </c>
      <c r="K38" s="263"/>
      <c r="L38" s="264" t="e">
        <f>SUBTOTAL(9,L39:L41)</f>
        <v>#REF!</v>
      </c>
      <c r="M38" s="265"/>
      <c r="N38" s="266" t="e">
        <f>SUBTOTAL(9,N39:N41)</f>
        <v>#REF!</v>
      </c>
      <c r="O38" s="266" t="e">
        <f>SUBTOTAL(9,O39:O41)</f>
        <v>#REF!</v>
      </c>
      <c r="P38" s="283"/>
      <c r="Q38" s="178"/>
      <c r="R38" s="178"/>
    </row>
    <row r="39" spans="1:18" outlineLevel="2" x14ac:dyDescent="0.2">
      <c r="A39" s="284"/>
      <c r="B39" s="268"/>
      <c r="C39" s="277">
        <v>26</v>
      </c>
      <c r="D39" s="285" t="s">
        <v>167</v>
      </c>
      <c r="E39" s="280" t="s">
        <v>137</v>
      </c>
      <c r="F39" s="281">
        <v>0</v>
      </c>
      <c r="G39" s="15"/>
      <c r="H39" s="282">
        <f>G39*F39</f>
        <v>0</v>
      </c>
      <c r="I39" s="274">
        <v>1.3999999999999999E-4</v>
      </c>
      <c r="J39" s="275" t="e">
        <f>#REF!*I39</f>
        <v>#REF!</v>
      </c>
      <c r="K39" s="275"/>
      <c r="L39" s="275" t="e">
        <f>#REF!*K39</f>
        <v>#REF!</v>
      </c>
      <c r="M39" s="276">
        <v>21</v>
      </c>
      <c r="N39" s="276" t="e">
        <f>#REF!*(M39/100)</f>
        <v>#REF!</v>
      </c>
      <c r="O39" s="276" t="e">
        <f>#REF!+N39</f>
        <v>#REF!</v>
      </c>
      <c r="P39" s="283"/>
      <c r="Q39" s="178"/>
      <c r="R39" s="178"/>
    </row>
    <row r="40" spans="1:18" outlineLevel="2" x14ac:dyDescent="0.2">
      <c r="A40" s="284"/>
      <c r="B40" s="268"/>
      <c r="C40" s="277">
        <v>27</v>
      </c>
      <c r="D40" s="285" t="s">
        <v>168</v>
      </c>
      <c r="E40" s="280" t="s">
        <v>137</v>
      </c>
      <c r="F40" s="281">
        <v>0</v>
      </c>
      <c r="G40" s="15"/>
      <c r="H40" s="282">
        <f>G40*F40</f>
        <v>0</v>
      </c>
      <c r="I40" s="274">
        <v>6.0000000000000002E-5</v>
      </c>
      <c r="J40" s="275" t="e">
        <f>#REF!*I40</f>
        <v>#REF!</v>
      </c>
      <c r="K40" s="275"/>
      <c r="L40" s="275" t="e">
        <f>#REF!*K40</f>
        <v>#REF!</v>
      </c>
      <c r="M40" s="276">
        <v>21</v>
      </c>
      <c r="N40" s="276" t="e">
        <f>#REF!*(M40/100)</f>
        <v>#REF!</v>
      </c>
      <c r="O40" s="276" t="e">
        <f>#REF!+N40</f>
        <v>#REF!</v>
      </c>
      <c r="P40" s="283"/>
      <c r="Q40" s="178"/>
      <c r="R40" s="178"/>
    </row>
    <row r="41" spans="1:18" outlineLevel="2" x14ac:dyDescent="0.2">
      <c r="B41" s="177"/>
      <c r="C41" s="277"/>
      <c r="D41" s="267"/>
      <c r="E41" s="280"/>
      <c r="F41" s="281"/>
      <c r="G41" s="300"/>
      <c r="H41" s="282"/>
      <c r="I41" s="177"/>
      <c r="J41" s="177"/>
      <c r="K41" s="177"/>
      <c r="L41" s="177"/>
      <c r="M41" s="177"/>
      <c r="N41" s="178"/>
      <c r="O41" s="178"/>
      <c r="P41" s="283"/>
    </row>
    <row r="42" spans="1:18" outlineLevel="1" x14ac:dyDescent="0.2">
      <c r="C42" s="277"/>
      <c r="D42" s="180" t="s">
        <v>169</v>
      </c>
      <c r="E42" s="280"/>
      <c r="F42" s="281"/>
      <c r="G42" s="299"/>
      <c r="H42" s="282"/>
      <c r="P42" s="283"/>
    </row>
    <row r="43" spans="1:18" outlineLevel="2" x14ac:dyDescent="0.2">
      <c r="A43" s="284"/>
      <c r="B43" s="268"/>
      <c r="C43" s="277"/>
      <c r="D43" s="285" t="s">
        <v>326</v>
      </c>
      <c r="E43" s="280" t="s">
        <v>106</v>
      </c>
      <c r="F43" s="281">
        <v>1</v>
      </c>
      <c r="G43" s="15"/>
      <c r="H43" s="282">
        <f>G43*F43</f>
        <v>0</v>
      </c>
      <c r="I43" s="274"/>
      <c r="J43" s="275"/>
      <c r="K43" s="275"/>
      <c r="L43" s="275"/>
      <c r="M43" s="276"/>
      <c r="N43" s="276"/>
      <c r="O43" s="276"/>
      <c r="P43" s="283"/>
      <c r="Q43" s="178"/>
      <c r="R43" s="178"/>
    </row>
    <row r="44" spans="1:18" outlineLevel="2" x14ac:dyDescent="0.2">
      <c r="A44" s="284"/>
      <c r="B44" s="268"/>
      <c r="C44" s="277"/>
      <c r="D44" s="285" t="s">
        <v>327</v>
      </c>
      <c r="E44" s="280" t="s">
        <v>106</v>
      </c>
      <c r="F44" s="281">
        <v>1</v>
      </c>
      <c r="G44" s="15"/>
      <c r="H44" s="282">
        <f>G44*F44</f>
        <v>0</v>
      </c>
      <c r="I44" s="274"/>
      <c r="J44" s="275"/>
      <c r="K44" s="275"/>
      <c r="L44" s="275"/>
      <c r="M44" s="276"/>
      <c r="N44" s="276"/>
      <c r="O44" s="276"/>
      <c r="P44" s="283"/>
      <c r="Q44" s="178"/>
      <c r="R44" s="178"/>
    </row>
    <row r="45" spans="1:18" x14ac:dyDescent="0.2">
      <c r="C45" s="277"/>
      <c r="D45" s="180" t="s">
        <v>170</v>
      </c>
      <c r="E45" s="278"/>
      <c r="F45" s="278"/>
      <c r="G45" s="298"/>
      <c r="H45" s="279"/>
      <c r="P45" s="283"/>
    </row>
    <row r="46" spans="1:18" x14ac:dyDescent="0.2">
      <c r="C46" s="277">
        <v>33</v>
      </c>
      <c r="D46" s="285" t="s">
        <v>171</v>
      </c>
      <c r="E46" s="280" t="s">
        <v>137</v>
      </c>
      <c r="F46" s="281">
        <v>0</v>
      </c>
      <c r="G46" s="15"/>
      <c r="H46" s="282">
        <f t="shared" ref="H46:H51" si="2">G46*F46</f>
        <v>0</v>
      </c>
      <c r="P46" s="283"/>
    </row>
    <row r="47" spans="1:18" x14ac:dyDescent="0.2">
      <c r="C47" s="277">
        <v>34</v>
      </c>
      <c r="D47" s="285" t="s">
        <v>172</v>
      </c>
      <c r="E47" s="280" t="s">
        <v>137</v>
      </c>
      <c r="F47" s="281">
        <v>20</v>
      </c>
      <c r="G47" s="15"/>
      <c r="H47" s="282">
        <f t="shared" si="2"/>
        <v>0</v>
      </c>
      <c r="P47" s="283"/>
    </row>
    <row r="48" spans="1:18" x14ac:dyDescent="0.2">
      <c r="C48" s="277">
        <v>35</v>
      </c>
      <c r="D48" s="285" t="s">
        <v>173</v>
      </c>
      <c r="E48" s="280" t="s">
        <v>137</v>
      </c>
      <c r="F48" s="281">
        <v>8</v>
      </c>
      <c r="G48" s="15"/>
      <c r="H48" s="282">
        <f t="shared" si="2"/>
        <v>0</v>
      </c>
      <c r="P48" s="283"/>
    </row>
    <row r="49" spans="3:16" x14ac:dyDescent="0.2">
      <c r="C49" s="277">
        <v>36</v>
      </c>
      <c r="D49" s="285" t="s">
        <v>174</v>
      </c>
      <c r="E49" s="280" t="s">
        <v>137</v>
      </c>
      <c r="F49" s="281"/>
      <c r="G49" s="15"/>
      <c r="H49" s="282">
        <f t="shared" si="2"/>
        <v>0</v>
      </c>
      <c r="P49" s="283"/>
    </row>
    <row r="50" spans="3:16" x14ac:dyDescent="0.2">
      <c r="C50" s="277">
        <v>37</v>
      </c>
      <c r="D50" s="285" t="s">
        <v>175</v>
      </c>
      <c r="E50" s="280" t="s">
        <v>137</v>
      </c>
      <c r="F50" s="281"/>
      <c r="G50" s="15"/>
      <c r="H50" s="282">
        <f t="shared" si="2"/>
        <v>0</v>
      </c>
      <c r="P50" s="283"/>
    </row>
    <row r="51" spans="3:16" x14ac:dyDescent="0.2">
      <c r="C51" s="277">
        <v>38</v>
      </c>
      <c r="D51" s="285" t="s">
        <v>176</v>
      </c>
      <c r="E51" s="280" t="s">
        <v>137</v>
      </c>
      <c r="F51" s="281"/>
      <c r="G51" s="15"/>
      <c r="H51" s="282">
        <f t="shared" si="2"/>
        <v>0</v>
      </c>
      <c r="P51" s="283"/>
    </row>
    <row r="52" spans="3:16" x14ac:dyDescent="0.2">
      <c r="C52" s="277"/>
      <c r="D52" s="289"/>
      <c r="E52" s="278"/>
      <c r="F52" s="278"/>
      <c r="G52" s="298"/>
      <c r="H52" s="279"/>
      <c r="P52" s="283"/>
    </row>
    <row r="53" spans="3:16" x14ac:dyDescent="0.2">
      <c r="C53" s="277"/>
      <c r="D53" s="180" t="s">
        <v>177</v>
      </c>
      <c r="E53" s="278"/>
      <c r="F53" s="278"/>
      <c r="G53" s="298"/>
      <c r="H53" s="279"/>
      <c r="P53" s="283"/>
    </row>
    <row r="54" spans="3:16" x14ac:dyDescent="0.2">
      <c r="C54" s="277">
        <v>39</v>
      </c>
      <c r="D54" s="285" t="s">
        <v>178</v>
      </c>
      <c r="E54" s="280" t="s">
        <v>137</v>
      </c>
      <c r="F54" s="281">
        <v>15</v>
      </c>
      <c r="G54" s="15"/>
      <c r="H54" s="282">
        <f>G54*F54</f>
        <v>0</v>
      </c>
      <c r="P54" s="283"/>
    </row>
    <row r="55" spans="3:16" x14ac:dyDescent="0.2">
      <c r="C55" s="277"/>
      <c r="D55" s="285"/>
      <c r="E55" s="290"/>
      <c r="F55" s="288"/>
      <c r="G55" s="299"/>
      <c r="H55" s="282"/>
      <c r="P55" s="283"/>
    </row>
    <row r="56" spans="3:16" x14ac:dyDescent="0.2">
      <c r="C56" s="277"/>
      <c r="D56" s="267" t="s">
        <v>179</v>
      </c>
      <c r="E56" s="278"/>
      <c r="F56" s="278"/>
      <c r="G56" s="299"/>
      <c r="H56" s="282"/>
      <c r="P56" s="283"/>
    </row>
    <row r="57" spans="3:16" x14ac:dyDescent="0.2">
      <c r="C57" s="277">
        <v>40</v>
      </c>
      <c r="D57" s="285" t="s">
        <v>180</v>
      </c>
      <c r="E57" s="280" t="s">
        <v>104</v>
      </c>
      <c r="F57" s="281">
        <v>15</v>
      </c>
      <c r="G57" s="15"/>
      <c r="H57" s="282">
        <f>G57*F57</f>
        <v>0</v>
      </c>
      <c r="P57" s="283"/>
    </row>
    <row r="58" spans="3:16" x14ac:dyDescent="0.2">
      <c r="C58" s="277">
        <v>41</v>
      </c>
      <c r="D58" s="285" t="s">
        <v>181</v>
      </c>
      <c r="E58" s="280" t="s">
        <v>104</v>
      </c>
      <c r="F58" s="281">
        <v>0</v>
      </c>
      <c r="G58" s="15"/>
      <c r="H58" s="282">
        <f t="shared" ref="H58:H63" si="3">G58*F58</f>
        <v>0</v>
      </c>
      <c r="P58" s="283"/>
    </row>
    <row r="59" spans="3:16" x14ac:dyDescent="0.2">
      <c r="C59" s="277">
        <v>42</v>
      </c>
      <c r="D59" s="285" t="s">
        <v>182</v>
      </c>
      <c r="E59" s="280" t="s">
        <v>104</v>
      </c>
      <c r="F59" s="281">
        <v>1</v>
      </c>
      <c r="G59" s="15"/>
      <c r="H59" s="282">
        <f t="shared" si="3"/>
        <v>0</v>
      </c>
      <c r="P59" s="283"/>
    </row>
    <row r="60" spans="3:16" x14ac:dyDescent="0.2">
      <c r="C60" s="277">
        <v>43</v>
      </c>
      <c r="D60" s="285" t="s">
        <v>183</v>
      </c>
      <c r="E60" s="280" t="s">
        <v>104</v>
      </c>
      <c r="F60" s="281">
        <v>0</v>
      </c>
      <c r="G60" s="15"/>
      <c r="H60" s="282">
        <f t="shared" si="3"/>
        <v>0</v>
      </c>
      <c r="P60" s="283"/>
    </row>
    <row r="61" spans="3:16" x14ac:dyDescent="0.2">
      <c r="C61" s="277">
        <v>44</v>
      </c>
      <c r="D61" s="285" t="s">
        <v>184</v>
      </c>
      <c r="E61" s="280" t="s">
        <v>104</v>
      </c>
      <c r="F61" s="281">
        <v>1</v>
      </c>
      <c r="G61" s="15"/>
      <c r="H61" s="282">
        <f t="shared" si="3"/>
        <v>0</v>
      </c>
      <c r="P61" s="283"/>
    </row>
    <row r="62" spans="3:16" x14ac:dyDescent="0.2">
      <c r="C62" s="277">
        <v>45</v>
      </c>
      <c r="D62" s="285" t="s">
        <v>185</v>
      </c>
      <c r="E62" s="280" t="s">
        <v>104</v>
      </c>
      <c r="F62" s="281">
        <v>0</v>
      </c>
      <c r="G62" s="15"/>
      <c r="H62" s="282">
        <f t="shared" si="3"/>
        <v>0</v>
      </c>
      <c r="P62" s="283"/>
    </row>
    <row r="63" spans="3:16" x14ac:dyDescent="0.2">
      <c r="C63" s="277">
        <v>46</v>
      </c>
      <c r="D63" s="285" t="s">
        <v>186</v>
      </c>
      <c r="E63" s="280" t="s">
        <v>106</v>
      </c>
      <c r="F63" s="281">
        <v>1</v>
      </c>
      <c r="G63" s="15"/>
      <c r="H63" s="282">
        <f t="shared" si="3"/>
        <v>0</v>
      </c>
      <c r="P63" s="283"/>
    </row>
    <row r="64" spans="3:16" x14ac:dyDescent="0.2">
      <c r="C64" s="277"/>
      <c r="D64" s="289"/>
      <c r="E64" s="278"/>
      <c r="F64" s="278"/>
      <c r="G64" s="298"/>
      <c r="H64" s="279"/>
      <c r="P64" s="283"/>
    </row>
    <row r="65" spans="3:16" x14ac:dyDescent="0.2">
      <c r="C65" s="277"/>
      <c r="D65" s="180" t="s">
        <v>187</v>
      </c>
      <c r="E65" s="278"/>
      <c r="F65" s="278"/>
      <c r="G65" s="298"/>
      <c r="H65" s="279"/>
      <c r="P65" s="283"/>
    </row>
    <row r="66" spans="3:16" x14ac:dyDescent="0.2">
      <c r="C66" s="277">
        <v>47</v>
      </c>
      <c r="D66" s="285" t="s">
        <v>188</v>
      </c>
      <c r="E66" s="280" t="s">
        <v>137</v>
      </c>
      <c r="F66" s="281">
        <v>30</v>
      </c>
      <c r="G66" s="15"/>
      <c r="H66" s="282">
        <f>G66*F66</f>
        <v>0</v>
      </c>
      <c r="P66" s="283"/>
    </row>
    <row r="67" spans="3:16" x14ac:dyDescent="0.2">
      <c r="C67" s="277">
        <v>48</v>
      </c>
      <c r="D67" s="285" t="s">
        <v>189</v>
      </c>
      <c r="E67" s="280" t="s">
        <v>137</v>
      </c>
      <c r="F67" s="281">
        <v>35</v>
      </c>
      <c r="G67" s="15"/>
      <c r="H67" s="282">
        <f>G67*F67</f>
        <v>0</v>
      </c>
      <c r="P67" s="283"/>
    </row>
    <row r="68" spans="3:16" x14ac:dyDescent="0.2">
      <c r="C68" s="277">
        <v>49</v>
      </c>
      <c r="D68" s="285" t="s">
        <v>190</v>
      </c>
      <c r="E68" s="280" t="s">
        <v>137</v>
      </c>
      <c r="F68" s="281">
        <v>2</v>
      </c>
      <c r="G68" s="15"/>
      <c r="H68" s="282">
        <f>G68*F68</f>
        <v>0</v>
      </c>
      <c r="P68" s="283"/>
    </row>
    <row r="69" spans="3:16" x14ac:dyDescent="0.2">
      <c r="C69" s="277"/>
      <c r="D69" s="289"/>
      <c r="E69" s="278"/>
      <c r="F69" s="278"/>
      <c r="G69" s="298"/>
      <c r="H69" s="282"/>
      <c r="P69" s="283"/>
    </row>
    <row r="70" spans="3:16" x14ac:dyDescent="0.2">
      <c r="C70" s="277"/>
      <c r="D70" s="285"/>
      <c r="E70" s="290"/>
      <c r="F70" s="288"/>
      <c r="G70" s="301"/>
      <c r="H70" s="291"/>
      <c r="P70" s="283"/>
    </row>
    <row r="71" spans="3:16" x14ac:dyDescent="0.2">
      <c r="C71" s="277"/>
      <c r="D71" s="180" t="s">
        <v>191</v>
      </c>
      <c r="E71" s="278"/>
      <c r="F71" s="278"/>
      <c r="G71" s="298"/>
      <c r="H71" s="279"/>
      <c r="P71" s="283"/>
    </row>
    <row r="72" spans="3:16" x14ac:dyDescent="0.2">
      <c r="C72" s="277">
        <v>51</v>
      </c>
      <c r="D72" s="292" t="s">
        <v>192</v>
      </c>
      <c r="E72" s="293" t="s">
        <v>106</v>
      </c>
      <c r="F72" s="294">
        <v>1</v>
      </c>
      <c r="G72" s="15"/>
      <c r="H72" s="295">
        <f t="shared" ref="H72:H75" si="4">G72*F72</f>
        <v>0</v>
      </c>
      <c r="P72" s="283"/>
    </row>
    <row r="73" spans="3:16" x14ac:dyDescent="0.2">
      <c r="C73" s="277">
        <v>52</v>
      </c>
      <c r="D73" s="292" t="s">
        <v>193</v>
      </c>
      <c r="E73" s="293" t="s">
        <v>106</v>
      </c>
      <c r="F73" s="294">
        <v>1</v>
      </c>
      <c r="G73" s="15"/>
      <c r="H73" s="295">
        <f t="shared" si="4"/>
        <v>0</v>
      </c>
      <c r="P73" s="283"/>
    </row>
    <row r="74" spans="3:16" x14ac:dyDescent="0.2">
      <c r="C74" s="277">
        <v>56</v>
      </c>
      <c r="D74" s="292" t="s">
        <v>194</v>
      </c>
      <c r="E74" s="293" t="s">
        <v>195</v>
      </c>
      <c r="F74" s="294">
        <v>1</v>
      </c>
      <c r="G74" s="15"/>
      <c r="H74" s="295">
        <f t="shared" si="4"/>
        <v>0</v>
      </c>
      <c r="P74" s="283"/>
    </row>
    <row r="75" spans="3:16" x14ac:dyDescent="0.2">
      <c r="C75" s="277">
        <v>57</v>
      </c>
      <c r="D75" s="292" t="s">
        <v>196</v>
      </c>
      <c r="E75" s="293" t="s">
        <v>197</v>
      </c>
      <c r="F75" s="294">
        <v>15</v>
      </c>
      <c r="G75" s="15"/>
      <c r="H75" s="295">
        <f t="shared" si="4"/>
        <v>0</v>
      </c>
      <c r="P75" s="283"/>
    </row>
    <row r="76" spans="3:16" x14ac:dyDescent="0.2">
      <c r="C76" s="277">
        <v>58</v>
      </c>
      <c r="D76" s="292" t="s">
        <v>322</v>
      </c>
      <c r="E76" s="293" t="s">
        <v>197</v>
      </c>
      <c r="F76" s="294">
        <v>1</v>
      </c>
      <c r="G76" s="15"/>
      <c r="H76" s="295">
        <f t="shared" ref="H76" si="5">G76*F76</f>
        <v>0</v>
      </c>
      <c r="P76" s="283"/>
    </row>
  </sheetData>
  <sheetProtection algorithmName="SHA-512" hashValue="5qlkH4hw9iqOMMUWh33/0seJaK2V3lMSvnF0HE4QG4xEvvf5B9iJXp22K6nn37AJQhzNKZ1UMUbKEQAmj2dNsQ==" saltValue="9mkc/L+1rzy7AmrxBQtTIA==" spinCount="100000" sheet="1" objects="1" scenario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6"/>
  <sheetViews>
    <sheetView windowProtection="1" topLeftCell="C1" workbookViewId="0">
      <selection activeCell="P6" sqref="P6"/>
    </sheetView>
  </sheetViews>
  <sheetFormatPr defaultColWidth="9.140625" defaultRowHeight="12.75" x14ac:dyDescent="0.2"/>
  <cols>
    <col min="1" max="1" width="28.5703125" style="179" hidden="1" customWidth="1"/>
    <col min="2" max="2" width="3.5703125" style="179" hidden="1" customWidth="1"/>
    <col min="3" max="3" width="5.5703125" style="179" customWidth="1"/>
    <col min="4" max="4" width="62.5703125" style="179" customWidth="1"/>
    <col min="5" max="5" width="7.42578125" style="241" customWidth="1"/>
    <col min="6" max="6" width="14.5703125" style="241" customWidth="1"/>
    <col min="7" max="7" width="12.5703125" style="238" customWidth="1"/>
    <col min="8" max="8" width="15.5703125" style="238" customWidth="1"/>
    <col min="9" max="9" width="11.5703125" style="179" hidden="1" customWidth="1"/>
    <col min="10" max="10" width="14.5703125" style="179" hidden="1" customWidth="1"/>
    <col min="11" max="11" width="11.5703125" style="179" hidden="1" customWidth="1"/>
    <col min="12" max="12" width="14.5703125" style="179" hidden="1" customWidth="1"/>
    <col min="13" max="13" width="9.5703125" style="179" hidden="1" customWidth="1"/>
    <col min="14" max="14" width="14.5703125" style="179" hidden="1" customWidth="1"/>
    <col min="15" max="15" width="15.5703125" style="179" hidden="1" customWidth="1"/>
    <col min="16" max="16" width="38.5703125" style="179" customWidth="1"/>
    <col min="17" max="20" width="9.140625" style="179"/>
    <col min="21" max="21" width="5.42578125" style="179" customWidth="1"/>
    <col min="22" max="256" width="9.140625" style="179"/>
    <col min="257" max="258" width="0" style="179" hidden="1" customWidth="1"/>
    <col min="259" max="259" width="5.5703125" style="179" customWidth="1"/>
    <col min="260" max="260" width="62.5703125" style="179" customWidth="1"/>
    <col min="261" max="261" width="7.42578125" style="179" customWidth="1"/>
    <col min="262" max="262" width="14.5703125" style="179" customWidth="1"/>
    <col min="263" max="263" width="12.5703125" style="179" customWidth="1"/>
    <col min="264" max="264" width="15.5703125" style="179" customWidth="1"/>
    <col min="265" max="271" width="0" style="179" hidden="1" customWidth="1"/>
    <col min="272" max="272" width="38.5703125" style="179" customWidth="1"/>
    <col min="273" max="276" width="9.140625" style="179"/>
    <col min="277" max="277" width="5.42578125" style="179" customWidth="1"/>
    <col min="278" max="512" width="9.140625" style="179"/>
    <col min="513" max="514" width="0" style="179" hidden="1" customWidth="1"/>
    <col min="515" max="515" width="5.5703125" style="179" customWidth="1"/>
    <col min="516" max="516" width="62.5703125" style="179" customWidth="1"/>
    <col min="517" max="517" width="7.42578125" style="179" customWidth="1"/>
    <col min="518" max="518" width="14.5703125" style="179" customWidth="1"/>
    <col min="519" max="519" width="12.5703125" style="179" customWidth="1"/>
    <col min="520" max="520" width="15.5703125" style="179" customWidth="1"/>
    <col min="521" max="527" width="0" style="179" hidden="1" customWidth="1"/>
    <col min="528" max="528" width="38.5703125" style="179" customWidth="1"/>
    <col min="529" max="532" width="9.140625" style="179"/>
    <col min="533" max="533" width="5.42578125" style="179" customWidth="1"/>
    <col min="534" max="768" width="9.140625" style="179"/>
    <col min="769" max="770" width="0" style="179" hidden="1" customWidth="1"/>
    <col min="771" max="771" width="5.5703125" style="179" customWidth="1"/>
    <col min="772" max="772" width="62.5703125" style="179" customWidth="1"/>
    <col min="773" max="773" width="7.42578125" style="179" customWidth="1"/>
    <col min="774" max="774" width="14.5703125" style="179" customWidth="1"/>
    <col min="775" max="775" width="12.5703125" style="179" customWidth="1"/>
    <col min="776" max="776" width="15.5703125" style="179" customWidth="1"/>
    <col min="777" max="783" width="0" style="179" hidden="1" customWidth="1"/>
    <col min="784" max="784" width="38.5703125" style="179" customWidth="1"/>
    <col min="785" max="788" width="9.140625" style="179"/>
    <col min="789" max="789" width="5.42578125" style="179" customWidth="1"/>
    <col min="790" max="1024" width="9.140625" style="179"/>
    <col min="1025" max="1026" width="0" style="179" hidden="1" customWidth="1"/>
    <col min="1027" max="1027" width="5.5703125" style="179" customWidth="1"/>
    <col min="1028" max="1028" width="62.5703125" style="179" customWidth="1"/>
    <col min="1029" max="1029" width="7.42578125" style="179" customWidth="1"/>
    <col min="1030" max="1030" width="14.5703125" style="179" customWidth="1"/>
    <col min="1031" max="1031" width="12.5703125" style="179" customWidth="1"/>
    <col min="1032" max="1032" width="15.5703125" style="179" customWidth="1"/>
    <col min="1033" max="1039" width="0" style="179" hidden="1" customWidth="1"/>
    <col min="1040" max="1040" width="38.5703125" style="179" customWidth="1"/>
    <col min="1041" max="1044" width="9.140625" style="179"/>
    <col min="1045" max="1045" width="5.42578125" style="179" customWidth="1"/>
    <col min="1046" max="1280" width="9.140625" style="179"/>
    <col min="1281" max="1282" width="0" style="179" hidden="1" customWidth="1"/>
    <col min="1283" max="1283" width="5.5703125" style="179" customWidth="1"/>
    <col min="1284" max="1284" width="62.5703125" style="179" customWidth="1"/>
    <col min="1285" max="1285" width="7.42578125" style="179" customWidth="1"/>
    <col min="1286" max="1286" width="14.5703125" style="179" customWidth="1"/>
    <col min="1287" max="1287" width="12.5703125" style="179" customWidth="1"/>
    <col min="1288" max="1288" width="15.5703125" style="179" customWidth="1"/>
    <col min="1289" max="1295" width="0" style="179" hidden="1" customWidth="1"/>
    <col min="1296" max="1296" width="38.5703125" style="179" customWidth="1"/>
    <col min="1297" max="1300" width="9.140625" style="179"/>
    <col min="1301" max="1301" width="5.42578125" style="179" customWidth="1"/>
    <col min="1302" max="1536" width="9.140625" style="179"/>
    <col min="1537" max="1538" width="0" style="179" hidden="1" customWidth="1"/>
    <col min="1539" max="1539" width="5.5703125" style="179" customWidth="1"/>
    <col min="1540" max="1540" width="62.5703125" style="179" customWidth="1"/>
    <col min="1541" max="1541" width="7.42578125" style="179" customWidth="1"/>
    <col min="1542" max="1542" width="14.5703125" style="179" customWidth="1"/>
    <col min="1543" max="1543" width="12.5703125" style="179" customWidth="1"/>
    <col min="1544" max="1544" width="15.5703125" style="179" customWidth="1"/>
    <col min="1545" max="1551" width="0" style="179" hidden="1" customWidth="1"/>
    <col min="1552" max="1552" width="38.5703125" style="179" customWidth="1"/>
    <col min="1553" max="1556" width="9.140625" style="179"/>
    <col min="1557" max="1557" width="5.42578125" style="179" customWidth="1"/>
    <col min="1558" max="1792" width="9.140625" style="179"/>
    <col min="1793" max="1794" width="0" style="179" hidden="1" customWidth="1"/>
    <col min="1795" max="1795" width="5.5703125" style="179" customWidth="1"/>
    <col min="1796" max="1796" width="62.5703125" style="179" customWidth="1"/>
    <col min="1797" max="1797" width="7.42578125" style="179" customWidth="1"/>
    <col min="1798" max="1798" width="14.5703125" style="179" customWidth="1"/>
    <col min="1799" max="1799" width="12.5703125" style="179" customWidth="1"/>
    <col min="1800" max="1800" width="15.5703125" style="179" customWidth="1"/>
    <col min="1801" max="1807" width="0" style="179" hidden="1" customWidth="1"/>
    <col min="1808" max="1808" width="38.5703125" style="179" customWidth="1"/>
    <col min="1809" max="1812" width="9.140625" style="179"/>
    <col min="1813" max="1813" width="5.42578125" style="179" customWidth="1"/>
    <col min="1814" max="2048" width="9.140625" style="179"/>
    <col min="2049" max="2050" width="0" style="179" hidden="1" customWidth="1"/>
    <col min="2051" max="2051" width="5.5703125" style="179" customWidth="1"/>
    <col min="2052" max="2052" width="62.5703125" style="179" customWidth="1"/>
    <col min="2053" max="2053" width="7.42578125" style="179" customWidth="1"/>
    <col min="2054" max="2054" width="14.5703125" style="179" customWidth="1"/>
    <col min="2055" max="2055" width="12.5703125" style="179" customWidth="1"/>
    <col min="2056" max="2056" width="15.5703125" style="179" customWidth="1"/>
    <col min="2057" max="2063" width="0" style="179" hidden="1" customWidth="1"/>
    <col min="2064" max="2064" width="38.5703125" style="179" customWidth="1"/>
    <col min="2065" max="2068" width="9.140625" style="179"/>
    <col min="2069" max="2069" width="5.42578125" style="179" customWidth="1"/>
    <col min="2070" max="2304" width="9.140625" style="179"/>
    <col min="2305" max="2306" width="0" style="179" hidden="1" customWidth="1"/>
    <col min="2307" max="2307" width="5.5703125" style="179" customWidth="1"/>
    <col min="2308" max="2308" width="62.5703125" style="179" customWidth="1"/>
    <col min="2309" max="2309" width="7.42578125" style="179" customWidth="1"/>
    <col min="2310" max="2310" width="14.5703125" style="179" customWidth="1"/>
    <col min="2311" max="2311" width="12.5703125" style="179" customWidth="1"/>
    <col min="2312" max="2312" width="15.5703125" style="179" customWidth="1"/>
    <col min="2313" max="2319" width="0" style="179" hidden="1" customWidth="1"/>
    <col min="2320" max="2320" width="38.5703125" style="179" customWidth="1"/>
    <col min="2321" max="2324" width="9.140625" style="179"/>
    <col min="2325" max="2325" width="5.42578125" style="179" customWidth="1"/>
    <col min="2326" max="2560" width="9.140625" style="179"/>
    <col min="2561" max="2562" width="0" style="179" hidden="1" customWidth="1"/>
    <col min="2563" max="2563" width="5.5703125" style="179" customWidth="1"/>
    <col min="2564" max="2564" width="62.5703125" style="179" customWidth="1"/>
    <col min="2565" max="2565" width="7.42578125" style="179" customWidth="1"/>
    <col min="2566" max="2566" width="14.5703125" style="179" customWidth="1"/>
    <col min="2567" max="2567" width="12.5703125" style="179" customWidth="1"/>
    <col min="2568" max="2568" width="15.5703125" style="179" customWidth="1"/>
    <col min="2569" max="2575" width="0" style="179" hidden="1" customWidth="1"/>
    <col min="2576" max="2576" width="38.5703125" style="179" customWidth="1"/>
    <col min="2577" max="2580" width="9.140625" style="179"/>
    <col min="2581" max="2581" width="5.42578125" style="179" customWidth="1"/>
    <col min="2582" max="2816" width="9.140625" style="179"/>
    <col min="2817" max="2818" width="0" style="179" hidden="1" customWidth="1"/>
    <col min="2819" max="2819" width="5.5703125" style="179" customWidth="1"/>
    <col min="2820" max="2820" width="62.5703125" style="179" customWidth="1"/>
    <col min="2821" max="2821" width="7.42578125" style="179" customWidth="1"/>
    <col min="2822" max="2822" width="14.5703125" style="179" customWidth="1"/>
    <col min="2823" max="2823" width="12.5703125" style="179" customWidth="1"/>
    <col min="2824" max="2824" width="15.5703125" style="179" customWidth="1"/>
    <col min="2825" max="2831" width="0" style="179" hidden="1" customWidth="1"/>
    <col min="2832" max="2832" width="38.5703125" style="179" customWidth="1"/>
    <col min="2833" max="2836" width="9.140625" style="179"/>
    <col min="2837" max="2837" width="5.42578125" style="179" customWidth="1"/>
    <col min="2838" max="3072" width="9.140625" style="179"/>
    <col min="3073" max="3074" width="0" style="179" hidden="1" customWidth="1"/>
    <col min="3075" max="3075" width="5.5703125" style="179" customWidth="1"/>
    <col min="3076" max="3076" width="62.5703125" style="179" customWidth="1"/>
    <col min="3077" max="3077" width="7.42578125" style="179" customWidth="1"/>
    <col min="3078" max="3078" width="14.5703125" style="179" customWidth="1"/>
    <col min="3079" max="3079" width="12.5703125" style="179" customWidth="1"/>
    <col min="3080" max="3080" width="15.5703125" style="179" customWidth="1"/>
    <col min="3081" max="3087" width="0" style="179" hidden="1" customWidth="1"/>
    <col min="3088" max="3088" width="38.5703125" style="179" customWidth="1"/>
    <col min="3089" max="3092" width="9.140625" style="179"/>
    <col min="3093" max="3093" width="5.42578125" style="179" customWidth="1"/>
    <col min="3094" max="3328" width="9.140625" style="179"/>
    <col min="3329" max="3330" width="0" style="179" hidden="1" customWidth="1"/>
    <col min="3331" max="3331" width="5.5703125" style="179" customWidth="1"/>
    <col min="3332" max="3332" width="62.5703125" style="179" customWidth="1"/>
    <col min="3333" max="3333" width="7.42578125" style="179" customWidth="1"/>
    <col min="3334" max="3334" width="14.5703125" style="179" customWidth="1"/>
    <col min="3335" max="3335" width="12.5703125" style="179" customWidth="1"/>
    <col min="3336" max="3336" width="15.5703125" style="179" customWidth="1"/>
    <col min="3337" max="3343" width="0" style="179" hidden="1" customWidth="1"/>
    <col min="3344" max="3344" width="38.5703125" style="179" customWidth="1"/>
    <col min="3345" max="3348" width="9.140625" style="179"/>
    <col min="3349" max="3349" width="5.42578125" style="179" customWidth="1"/>
    <col min="3350" max="3584" width="9.140625" style="179"/>
    <col min="3585" max="3586" width="0" style="179" hidden="1" customWidth="1"/>
    <col min="3587" max="3587" width="5.5703125" style="179" customWidth="1"/>
    <col min="3588" max="3588" width="62.5703125" style="179" customWidth="1"/>
    <col min="3589" max="3589" width="7.42578125" style="179" customWidth="1"/>
    <col min="3590" max="3590" width="14.5703125" style="179" customWidth="1"/>
    <col min="3591" max="3591" width="12.5703125" style="179" customWidth="1"/>
    <col min="3592" max="3592" width="15.5703125" style="179" customWidth="1"/>
    <col min="3593" max="3599" width="0" style="179" hidden="1" customWidth="1"/>
    <col min="3600" max="3600" width="38.5703125" style="179" customWidth="1"/>
    <col min="3601" max="3604" width="9.140625" style="179"/>
    <col min="3605" max="3605" width="5.42578125" style="179" customWidth="1"/>
    <col min="3606" max="3840" width="9.140625" style="179"/>
    <col min="3841" max="3842" width="0" style="179" hidden="1" customWidth="1"/>
    <col min="3843" max="3843" width="5.5703125" style="179" customWidth="1"/>
    <col min="3844" max="3844" width="62.5703125" style="179" customWidth="1"/>
    <col min="3845" max="3845" width="7.42578125" style="179" customWidth="1"/>
    <col min="3846" max="3846" width="14.5703125" style="179" customWidth="1"/>
    <col min="3847" max="3847" width="12.5703125" style="179" customWidth="1"/>
    <col min="3848" max="3848" width="15.5703125" style="179" customWidth="1"/>
    <col min="3849" max="3855" width="0" style="179" hidden="1" customWidth="1"/>
    <col min="3856" max="3856" width="38.5703125" style="179" customWidth="1"/>
    <col min="3857" max="3860" width="9.140625" style="179"/>
    <col min="3861" max="3861" width="5.42578125" style="179" customWidth="1"/>
    <col min="3862" max="4096" width="9.140625" style="179"/>
    <col min="4097" max="4098" width="0" style="179" hidden="1" customWidth="1"/>
    <col min="4099" max="4099" width="5.5703125" style="179" customWidth="1"/>
    <col min="4100" max="4100" width="62.5703125" style="179" customWidth="1"/>
    <col min="4101" max="4101" width="7.42578125" style="179" customWidth="1"/>
    <col min="4102" max="4102" width="14.5703125" style="179" customWidth="1"/>
    <col min="4103" max="4103" width="12.5703125" style="179" customWidth="1"/>
    <col min="4104" max="4104" width="15.5703125" style="179" customWidth="1"/>
    <col min="4105" max="4111" width="0" style="179" hidden="1" customWidth="1"/>
    <col min="4112" max="4112" width="38.5703125" style="179" customWidth="1"/>
    <col min="4113" max="4116" width="9.140625" style="179"/>
    <col min="4117" max="4117" width="5.42578125" style="179" customWidth="1"/>
    <col min="4118" max="4352" width="9.140625" style="179"/>
    <col min="4353" max="4354" width="0" style="179" hidden="1" customWidth="1"/>
    <col min="4355" max="4355" width="5.5703125" style="179" customWidth="1"/>
    <col min="4356" max="4356" width="62.5703125" style="179" customWidth="1"/>
    <col min="4357" max="4357" width="7.42578125" style="179" customWidth="1"/>
    <col min="4358" max="4358" width="14.5703125" style="179" customWidth="1"/>
    <col min="4359" max="4359" width="12.5703125" style="179" customWidth="1"/>
    <col min="4360" max="4360" width="15.5703125" style="179" customWidth="1"/>
    <col min="4361" max="4367" width="0" style="179" hidden="1" customWidth="1"/>
    <col min="4368" max="4368" width="38.5703125" style="179" customWidth="1"/>
    <col min="4369" max="4372" width="9.140625" style="179"/>
    <col min="4373" max="4373" width="5.42578125" style="179" customWidth="1"/>
    <col min="4374" max="4608" width="9.140625" style="179"/>
    <col min="4609" max="4610" width="0" style="179" hidden="1" customWidth="1"/>
    <col min="4611" max="4611" width="5.5703125" style="179" customWidth="1"/>
    <col min="4612" max="4612" width="62.5703125" style="179" customWidth="1"/>
    <col min="4613" max="4613" width="7.42578125" style="179" customWidth="1"/>
    <col min="4614" max="4614" width="14.5703125" style="179" customWidth="1"/>
    <col min="4615" max="4615" width="12.5703125" style="179" customWidth="1"/>
    <col min="4616" max="4616" width="15.5703125" style="179" customWidth="1"/>
    <col min="4617" max="4623" width="0" style="179" hidden="1" customWidth="1"/>
    <col min="4624" max="4624" width="38.5703125" style="179" customWidth="1"/>
    <col min="4625" max="4628" width="9.140625" style="179"/>
    <col min="4629" max="4629" width="5.42578125" style="179" customWidth="1"/>
    <col min="4630" max="4864" width="9.140625" style="179"/>
    <col min="4865" max="4866" width="0" style="179" hidden="1" customWidth="1"/>
    <col min="4867" max="4867" width="5.5703125" style="179" customWidth="1"/>
    <col min="4868" max="4868" width="62.5703125" style="179" customWidth="1"/>
    <col min="4869" max="4869" width="7.42578125" style="179" customWidth="1"/>
    <col min="4870" max="4870" width="14.5703125" style="179" customWidth="1"/>
    <col min="4871" max="4871" width="12.5703125" style="179" customWidth="1"/>
    <col min="4872" max="4872" width="15.5703125" style="179" customWidth="1"/>
    <col min="4873" max="4879" width="0" style="179" hidden="1" customWidth="1"/>
    <col min="4880" max="4880" width="38.5703125" style="179" customWidth="1"/>
    <col min="4881" max="4884" width="9.140625" style="179"/>
    <col min="4885" max="4885" width="5.42578125" style="179" customWidth="1"/>
    <col min="4886" max="5120" width="9.140625" style="179"/>
    <col min="5121" max="5122" width="0" style="179" hidden="1" customWidth="1"/>
    <col min="5123" max="5123" width="5.5703125" style="179" customWidth="1"/>
    <col min="5124" max="5124" width="62.5703125" style="179" customWidth="1"/>
    <col min="5125" max="5125" width="7.42578125" style="179" customWidth="1"/>
    <col min="5126" max="5126" width="14.5703125" style="179" customWidth="1"/>
    <col min="5127" max="5127" width="12.5703125" style="179" customWidth="1"/>
    <col min="5128" max="5128" width="15.5703125" style="179" customWidth="1"/>
    <col min="5129" max="5135" width="0" style="179" hidden="1" customWidth="1"/>
    <col min="5136" max="5136" width="38.5703125" style="179" customWidth="1"/>
    <col min="5137" max="5140" width="9.140625" style="179"/>
    <col min="5141" max="5141" width="5.42578125" style="179" customWidth="1"/>
    <col min="5142" max="5376" width="9.140625" style="179"/>
    <col min="5377" max="5378" width="0" style="179" hidden="1" customWidth="1"/>
    <col min="5379" max="5379" width="5.5703125" style="179" customWidth="1"/>
    <col min="5380" max="5380" width="62.5703125" style="179" customWidth="1"/>
    <col min="5381" max="5381" width="7.42578125" style="179" customWidth="1"/>
    <col min="5382" max="5382" width="14.5703125" style="179" customWidth="1"/>
    <col min="5383" max="5383" width="12.5703125" style="179" customWidth="1"/>
    <col min="5384" max="5384" width="15.5703125" style="179" customWidth="1"/>
    <col min="5385" max="5391" width="0" style="179" hidden="1" customWidth="1"/>
    <col min="5392" max="5392" width="38.5703125" style="179" customWidth="1"/>
    <col min="5393" max="5396" width="9.140625" style="179"/>
    <col min="5397" max="5397" width="5.42578125" style="179" customWidth="1"/>
    <col min="5398" max="5632" width="9.140625" style="179"/>
    <col min="5633" max="5634" width="0" style="179" hidden="1" customWidth="1"/>
    <col min="5635" max="5635" width="5.5703125" style="179" customWidth="1"/>
    <col min="5636" max="5636" width="62.5703125" style="179" customWidth="1"/>
    <col min="5637" max="5637" width="7.42578125" style="179" customWidth="1"/>
    <col min="5638" max="5638" width="14.5703125" style="179" customWidth="1"/>
    <col min="5639" max="5639" width="12.5703125" style="179" customWidth="1"/>
    <col min="5640" max="5640" width="15.5703125" style="179" customWidth="1"/>
    <col min="5641" max="5647" width="0" style="179" hidden="1" customWidth="1"/>
    <col min="5648" max="5648" width="38.5703125" style="179" customWidth="1"/>
    <col min="5649" max="5652" width="9.140625" style="179"/>
    <col min="5653" max="5653" width="5.42578125" style="179" customWidth="1"/>
    <col min="5654" max="5888" width="9.140625" style="179"/>
    <col min="5889" max="5890" width="0" style="179" hidden="1" customWidth="1"/>
    <col min="5891" max="5891" width="5.5703125" style="179" customWidth="1"/>
    <col min="5892" max="5892" width="62.5703125" style="179" customWidth="1"/>
    <col min="5893" max="5893" width="7.42578125" style="179" customWidth="1"/>
    <col min="5894" max="5894" width="14.5703125" style="179" customWidth="1"/>
    <col min="5895" max="5895" width="12.5703125" style="179" customWidth="1"/>
    <col min="5896" max="5896" width="15.5703125" style="179" customWidth="1"/>
    <col min="5897" max="5903" width="0" style="179" hidden="1" customWidth="1"/>
    <col min="5904" max="5904" width="38.5703125" style="179" customWidth="1"/>
    <col min="5905" max="5908" width="9.140625" style="179"/>
    <col min="5909" max="5909" width="5.42578125" style="179" customWidth="1"/>
    <col min="5910" max="6144" width="9.140625" style="179"/>
    <col min="6145" max="6146" width="0" style="179" hidden="1" customWidth="1"/>
    <col min="6147" max="6147" width="5.5703125" style="179" customWidth="1"/>
    <col min="6148" max="6148" width="62.5703125" style="179" customWidth="1"/>
    <col min="6149" max="6149" width="7.42578125" style="179" customWidth="1"/>
    <col min="6150" max="6150" width="14.5703125" style="179" customWidth="1"/>
    <col min="6151" max="6151" width="12.5703125" style="179" customWidth="1"/>
    <col min="6152" max="6152" width="15.5703125" style="179" customWidth="1"/>
    <col min="6153" max="6159" width="0" style="179" hidden="1" customWidth="1"/>
    <col min="6160" max="6160" width="38.5703125" style="179" customWidth="1"/>
    <col min="6161" max="6164" width="9.140625" style="179"/>
    <col min="6165" max="6165" width="5.42578125" style="179" customWidth="1"/>
    <col min="6166" max="6400" width="9.140625" style="179"/>
    <col min="6401" max="6402" width="0" style="179" hidden="1" customWidth="1"/>
    <col min="6403" max="6403" width="5.5703125" style="179" customWidth="1"/>
    <col min="6404" max="6404" width="62.5703125" style="179" customWidth="1"/>
    <col min="6405" max="6405" width="7.42578125" style="179" customWidth="1"/>
    <col min="6406" max="6406" width="14.5703125" style="179" customWidth="1"/>
    <col min="6407" max="6407" width="12.5703125" style="179" customWidth="1"/>
    <col min="6408" max="6408" width="15.5703125" style="179" customWidth="1"/>
    <col min="6409" max="6415" width="0" style="179" hidden="1" customWidth="1"/>
    <col min="6416" max="6416" width="38.5703125" style="179" customWidth="1"/>
    <col min="6417" max="6420" width="9.140625" style="179"/>
    <col min="6421" max="6421" width="5.42578125" style="179" customWidth="1"/>
    <col min="6422" max="6656" width="9.140625" style="179"/>
    <col min="6657" max="6658" width="0" style="179" hidden="1" customWidth="1"/>
    <col min="6659" max="6659" width="5.5703125" style="179" customWidth="1"/>
    <col min="6660" max="6660" width="62.5703125" style="179" customWidth="1"/>
    <col min="6661" max="6661" width="7.42578125" style="179" customWidth="1"/>
    <col min="6662" max="6662" width="14.5703125" style="179" customWidth="1"/>
    <col min="6663" max="6663" width="12.5703125" style="179" customWidth="1"/>
    <col min="6664" max="6664" width="15.5703125" style="179" customWidth="1"/>
    <col min="6665" max="6671" width="0" style="179" hidden="1" customWidth="1"/>
    <col min="6672" max="6672" width="38.5703125" style="179" customWidth="1"/>
    <col min="6673" max="6676" width="9.140625" style="179"/>
    <col min="6677" max="6677" width="5.42578125" style="179" customWidth="1"/>
    <col min="6678" max="6912" width="9.140625" style="179"/>
    <col min="6913" max="6914" width="0" style="179" hidden="1" customWidth="1"/>
    <col min="6915" max="6915" width="5.5703125" style="179" customWidth="1"/>
    <col min="6916" max="6916" width="62.5703125" style="179" customWidth="1"/>
    <col min="6917" max="6917" width="7.42578125" style="179" customWidth="1"/>
    <col min="6918" max="6918" width="14.5703125" style="179" customWidth="1"/>
    <col min="6919" max="6919" width="12.5703125" style="179" customWidth="1"/>
    <col min="6920" max="6920" width="15.5703125" style="179" customWidth="1"/>
    <col min="6921" max="6927" width="0" style="179" hidden="1" customWidth="1"/>
    <col min="6928" max="6928" width="38.5703125" style="179" customWidth="1"/>
    <col min="6929" max="6932" width="9.140625" style="179"/>
    <col min="6933" max="6933" width="5.42578125" style="179" customWidth="1"/>
    <col min="6934" max="7168" width="9.140625" style="179"/>
    <col min="7169" max="7170" width="0" style="179" hidden="1" customWidth="1"/>
    <col min="7171" max="7171" width="5.5703125" style="179" customWidth="1"/>
    <col min="7172" max="7172" width="62.5703125" style="179" customWidth="1"/>
    <col min="7173" max="7173" width="7.42578125" style="179" customWidth="1"/>
    <col min="7174" max="7174" width="14.5703125" style="179" customWidth="1"/>
    <col min="7175" max="7175" width="12.5703125" style="179" customWidth="1"/>
    <col min="7176" max="7176" width="15.5703125" style="179" customWidth="1"/>
    <col min="7177" max="7183" width="0" style="179" hidden="1" customWidth="1"/>
    <col min="7184" max="7184" width="38.5703125" style="179" customWidth="1"/>
    <col min="7185" max="7188" width="9.140625" style="179"/>
    <col min="7189" max="7189" width="5.42578125" style="179" customWidth="1"/>
    <col min="7190" max="7424" width="9.140625" style="179"/>
    <col min="7425" max="7426" width="0" style="179" hidden="1" customWidth="1"/>
    <col min="7427" max="7427" width="5.5703125" style="179" customWidth="1"/>
    <col min="7428" max="7428" width="62.5703125" style="179" customWidth="1"/>
    <col min="7429" max="7429" width="7.42578125" style="179" customWidth="1"/>
    <col min="7430" max="7430" width="14.5703125" style="179" customWidth="1"/>
    <col min="7431" max="7431" width="12.5703125" style="179" customWidth="1"/>
    <col min="7432" max="7432" width="15.5703125" style="179" customWidth="1"/>
    <col min="7433" max="7439" width="0" style="179" hidden="1" customWidth="1"/>
    <col min="7440" max="7440" width="38.5703125" style="179" customWidth="1"/>
    <col min="7441" max="7444" width="9.140625" style="179"/>
    <col min="7445" max="7445" width="5.42578125" style="179" customWidth="1"/>
    <col min="7446" max="7680" width="9.140625" style="179"/>
    <col min="7681" max="7682" width="0" style="179" hidden="1" customWidth="1"/>
    <col min="7683" max="7683" width="5.5703125" style="179" customWidth="1"/>
    <col min="7684" max="7684" width="62.5703125" style="179" customWidth="1"/>
    <col min="7685" max="7685" width="7.42578125" style="179" customWidth="1"/>
    <col min="7686" max="7686" width="14.5703125" style="179" customWidth="1"/>
    <col min="7687" max="7687" width="12.5703125" style="179" customWidth="1"/>
    <col min="7688" max="7688" width="15.5703125" style="179" customWidth="1"/>
    <col min="7689" max="7695" width="0" style="179" hidden="1" customWidth="1"/>
    <col min="7696" max="7696" width="38.5703125" style="179" customWidth="1"/>
    <col min="7697" max="7700" width="9.140625" style="179"/>
    <col min="7701" max="7701" width="5.42578125" style="179" customWidth="1"/>
    <col min="7702" max="7936" width="9.140625" style="179"/>
    <col min="7937" max="7938" width="0" style="179" hidden="1" customWidth="1"/>
    <col min="7939" max="7939" width="5.5703125" style="179" customWidth="1"/>
    <col min="7940" max="7940" width="62.5703125" style="179" customWidth="1"/>
    <col min="7941" max="7941" width="7.42578125" style="179" customWidth="1"/>
    <col min="7942" max="7942" width="14.5703125" style="179" customWidth="1"/>
    <col min="7943" max="7943" width="12.5703125" style="179" customWidth="1"/>
    <col min="7944" max="7944" width="15.5703125" style="179" customWidth="1"/>
    <col min="7945" max="7951" width="0" style="179" hidden="1" customWidth="1"/>
    <col min="7952" max="7952" width="38.5703125" style="179" customWidth="1"/>
    <col min="7953" max="7956" width="9.140625" style="179"/>
    <col min="7957" max="7957" width="5.42578125" style="179" customWidth="1"/>
    <col min="7958" max="8192" width="9.140625" style="179"/>
    <col min="8193" max="8194" width="0" style="179" hidden="1" customWidth="1"/>
    <col min="8195" max="8195" width="5.5703125" style="179" customWidth="1"/>
    <col min="8196" max="8196" width="62.5703125" style="179" customWidth="1"/>
    <col min="8197" max="8197" width="7.42578125" style="179" customWidth="1"/>
    <col min="8198" max="8198" width="14.5703125" style="179" customWidth="1"/>
    <col min="8199" max="8199" width="12.5703125" style="179" customWidth="1"/>
    <col min="8200" max="8200" width="15.5703125" style="179" customWidth="1"/>
    <col min="8201" max="8207" width="0" style="179" hidden="1" customWidth="1"/>
    <col min="8208" max="8208" width="38.5703125" style="179" customWidth="1"/>
    <col min="8209" max="8212" width="9.140625" style="179"/>
    <col min="8213" max="8213" width="5.42578125" style="179" customWidth="1"/>
    <col min="8214" max="8448" width="9.140625" style="179"/>
    <col min="8449" max="8450" width="0" style="179" hidden="1" customWidth="1"/>
    <col min="8451" max="8451" width="5.5703125" style="179" customWidth="1"/>
    <col min="8452" max="8452" width="62.5703125" style="179" customWidth="1"/>
    <col min="8453" max="8453" width="7.42578125" style="179" customWidth="1"/>
    <col min="8454" max="8454" width="14.5703125" style="179" customWidth="1"/>
    <col min="8455" max="8455" width="12.5703125" style="179" customWidth="1"/>
    <col min="8456" max="8456" width="15.5703125" style="179" customWidth="1"/>
    <col min="8457" max="8463" width="0" style="179" hidden="1" customWidth="1"/>
    <col min="8464" max="8464" width="38.5703125" style="179" customWidth="1"/>
    <col min="8465" max="8468" width="9.140625" style="179"/>
    <col min="8469" max="8469" width="5.42578125" style="179" customWidth="1"/>
    <col min="8470" max="8704" width="9.140625" style="179"/>
    <col min="8705" max="8706" width="0" style="179" hidden="1" customWidth="1"/>
    <col min="8707" max="8707" width="5.5703125" style="179" customWidth="1"/>
    <col min="8708" max="8708" width="62.5703125" style="179" customWidth="1"/>
    <col min="8709" max="8709" width="7.42578125" style="179" customWidth="1"/>
    <col min="8710" max="8710" width="14.5703125" style="179" customWidth="1"/>
    <col min="8711" max="8711" width="12.5703125" style="179" customWidth="1"/>
    <col min="8712" max="8712" width="15.5703125" style="179" customWidth="1"/>
    <col min="8713" max="8719" width="0" style="179" hidden="1" customWidth="1"/>
    <col min="8720" max="8720" width="38.5703125" style="179" customWidth="1"/>
    <col min="8721" max="8724" width="9.140625" style="179"/>
    <col min="8725" max="8725" width="5.42578125" style="179" customWidth="1"/>
    <col min="8726" max="8960" width="9.140625" style="179"/>
    <col min="8961" max="8962" width="0" style="179" hidden="1" customWidth="1"/>
    <col min="8963" max="8963" width="5.5703125" style="179" customWidth="1"/>
    <col min="8964" max="8964" width="62.5703125" style="179" customWidth="1"/>
    <col min="8965" max="8965" width="7.42578125" style="179" customWidth="1"/>
    <col min="8966" max="8966" width="14.5703125" style="179" customWidth="1"/>
    <col min="8967" max="8967" width="12.5703125" style="179" customWidth="1"/>
    <col min="8968" max="8968" width="15.5703125" style="179" customWidth="1"/>
    <col min="8969" max="8975" width="0" style="179" hidden="1" customWidth="1"/>
    <col min="8976" max="8976" width="38.5703125" style="179" customWidth="1"/>
    <col min="8977" max="8980" width="9.140625" style="179"/>
    <col min="8981" max="8981" width="5.42578125" style="179" customWidth="1"/>
    <col min="8982" max="9216" width="9.140625" style="179"/>
    <col min="9217" max="9218" width="0" style="179" hidden="1" customWidth="1"/>
    <col min="9219" max="9219" width="5.5703125" style="179" customWidth="1"/>
    <col min="9220" max="9220" width="62.5703125" style="179" customWidth="1"/>
    <col min="9221" max="9221" width="7.42578125" style="179" customWidth="1"/>
    <col min="9222" max="9222" width="14.5703125" style="179" customWidth="1"/>
    <col min="9223" max="9223" width="12.5703125" style="179" customWidth="1"/>
    <col min="9224" max="9224" width="15.5703125" style="179" customWidth="1"/>
    <col min="9225" max="9231" width="0" style="179" hidden="1" customWidth="1"/>
    <col min="9232" max="9232" width="38.5703125" style="179" customWidth="1"/>
    <col min="9233" max="9236" width="9.140625" style="179"/>
    <col min="9237" max="9237" width="5.42578125" style="179" customWidth="1"/>
    <col min="9238" max="9472" width="9.140625" style="179"/>
    <col min="9473" max="9474" width="0" style="179" hidden="1" customWidth="1"/>
    <col min="9475" max="9475" width="5.5703125" style="179" customWidth="1"/>
    <col min="9476" max="9476" width="62.5703125" style="179" customWidth="1"/>
    <col min="9477" max="9477" width="7.42578125" style="179" customWidth="1"/>
    <col min="9478" max="9478" width="14.5703125" style="179" customWidth="1"/>
    <col min="9479" max="9479" width="12.5703125" style="179" customWidth="1"/>
    <col min="9480" max="9480" width="15.5703125" style="179" customWidth="1"/>
    <col min="9481" max="9487" width="0" style="179" hidden="1" customWidth="1"/>
    <col min="9488" max="9488" width="38.5703125" style="179" customWidth="1"/>
    <col min="9489" max="9492" width="9.140625" style="179"/>
    <col min="9493" max="9493" width="5.42578125" style="179" customWidth="1"/>
    <col min="9494" max="9728" width="9.140625" style="179"/>
    <col min="9729" max="9730" width="0" style="179" hidden="1" customWidth="1"/>
    <col min="9731" max="9731" width="5.5703125" style="179" customWidth="1"/>
    <col min="9732" max="9732" width="62.5703125" style="179" customWidth="1"/>
    <col min="9733" max="9733" width="7.42578125" style="179" customWidth="1"/>
    <col min="9734" max="9734" width="14.5703125" style="179" customWidth="1"/>
    <col min="9735" max="9735" width="12.5703125" style="179" customWidth="1"/>
    <col min="9736" max="9736" width="15.5703125" style="179" customWidth="1"/>
    <col min="9737" max="9743" width="0" style="179" hidden="1" customWidth="1"/>
    <col min="9744" max="9744" width="38.5703125" style="179" customWidth="1"/>
    <col min="9745" max="9748" width="9.140625" style="179"/>
    <col min="9749" max="9749" width="5.42578125" style="179" customWidth="1"/>
    <col min="9750" max="9984" width="9.140625" style="179"/>
    <col min="9985" max="9986" width="0" style="179" hidden="1" customWidth="1"/>
    <col min="9987" max="9987" width="5.5703125" style="179" customWidth="1"/>
    <col min="9988" max="9988" width="62.5703125" style="179" customWidth="1"/>
    <col min="9989" max="9989" width="7.42578125" style="179" customWidth="1"/>
    <col min="9990" max="9990" width="14.5703125" style="179" customWidth="1"/>
    <col min="9991" max="9991" width="12.5703125" style="179" customWidth="1"/>
    <col min="9992" max="9992" width="15.5703125" style="179" customWidth="1"/>
    <col min="9993" max="9999" width="0" style="179" hidden="1" customWidth="1"/>
    <col min="10000" max="10000" width="38.5703125" style="179" customWidth="1"/>
    <col min="10001" max="10004" width="9.140625" style="179"/>
    <col min="10005" max="10005" width="5.42578125" style="179" customWidth="1"/>
    <col min="10006" max="10240" width="9.140625" style="179"/>
    <col min="10241" max="10242" width="0" style="179" hidden="1" customWidth="1"/>
    <col min="10243" max="10243" width="5.5703125" style="179" customWidth="1"/>
    <col min="10244" max="10244" width="62.5703125" style="179" customWidth="1"/>
    <col min="10245" max="10245" width="7.42578125" style="179" customWidth="1"/>
    <col min="10246" max="10246" width="14.5703125" style="179" customWidth="1"/>
    <col min="10247" max="10247" width="12.5703125" style="179" customWidth="1"/>
    <col min="10248" max="10248" width="15.5703125" style="179" customWidth="1"/>
    <col min="10249" max="10255" width="0" style="179" hidden="1" customWidth="1"/>
    <col min="10256" max="10256" width="38.5703125" style="179" customWidth="1"/>
    <col min="10257" max="10260" width="9.140625" style="179"/>
    <col min="10261" max="10261" width="5.42578125" style="179" customWidth="1"/>
    <col min="10262" max="10496" width="9.140625" style="179"/>
    <col min="10497" max="10498" width="0" style="179" hidden="1" customWidth="1"/>
    <col min="10499" max="10499" width="5.5703125" style="179" customWidth="1"/>
    <col min="10500" max="10500" width="62.5703125" style="179" customWidth="1"/>
    <col min="10501" max="10501" width="7.42578125" style="179" customWidth="1"/>
    <col min="10502" max="10502" width="14.5703125" style="179" customWidth="1"/>
    <col min="10503" max="10503" width="12.5703125" style="179" customWidth="1"/>
    <col min="10504" max="10504" width="15.5703125" style="179" customWidth="1"/>
    <col min="10505" max="10511" width="0" style="179" hidden="1" customWidth="1"/>
    <col min="10512" max="10512" width="38.5703125" style="179" customWidth="1"/>
    <col min="10513" max="10516" width="9.140625" style="179"/>
    <col min="10517" max="10517" width="5.42578125" style="179" customWidth="1"/>
    <col min="10518" max="10752" width="9.140625" style="179"/>
    <col min="10753" max="10754" width="0" style="179" hidden="1" customWidth="1"/>
    <col min="10755" max="10755" width="5.5703125" style="179" customWidth="1"/>
    <col min="10756" max="10756" width="62.5703125" style="179" customWidth="1"/>
    <col min="10757" max="10757" width="7.42578125" style="179" customWidth="1"/>
    <col min="10758" max="10758" width="14.5703125" style="179" customWidth="1"/>
    <col min="10759" max="10759" width="12.5703125" style="179" customWidth="1"/>
    <col min="10760" max="10760" width="15.5703125" style="179" customWidth="1"/>
    <col min="10761" max="10767" width="0" style="179" hidden="1" customWidth="1"/>
    <col min="10768" max="10768" width="38.5703125" style="179" customWidth="1"/>
    <col min="10769" max="10772" width="9.140625" style="179"/>
    <col min="10773" max="10773" width="5.42578125" style="179" customWidth="1"/>
    <col min="10774" max="11008" width="9.140625" style="179"/>
    <col min="11009" max="11010" width="0" style="179" hidden="1" customWidth="1"/>
    <col min="11011" max="11011" width="5.5703125" style="179" customWidth="1"/>
    <col min="11012" max="11012" width="62.5703125" style="179" customWidth="1"/>
    <col min="11013" max="11013" width="7.42578125" style="179" customWidth="1"/>
    <col min="11014" max="11014" width="14.5703125" style="179" customWidth="1"/>
    <col min="11015" max="11015" width="12.5703125" style="179" customWidth="1"/>
    <col min="11016" max="11016" width="15.5703125" style="179" customWidth="1"/>
    <col min="11017" max="11023" width="0" style="179" hidden="1" customWidth="1"/>
    <col min="11024" max="11024" width="38.5703125" style="179" customWidth="1"/>
    <col min="11025" max="11028" width="9.140625" style="179"/>
    <col min="11029" max="11029" width="5.42578125" style="179" customWidth="1"/>
    <col min="11030" max="11264" width="9.140625" style="179"/>
    <col min="11265" max="11266" width="0" style="179" hidden="1" customWidth="1"/>
    <col min="11267" max="11267" width="5.5703125" style="179" customWidth="1"/>
    <col min="11268" max="11268" width="62.5703125" style="179" customWidth="1"/>
    <col min="11269" max="11269" width="7.42578125" style="179" customWidth="1"/>
    <col min="11270" max="11270" width="14.5703125" style="179" customWidth="1"/>
    <col min="11271" max="11271" width="12.5703125" style="179" customWidth="1"/>
    <col min="11272" max="11272" width="15.5703125" style="179" customWidth="1"/>
    <col min="11273" max="11279" width="0" style="179" hidden="1" customWidth="1"/>
    <col min="11280" max="11280" width="38.5703125" style="179" customWidth="1"/>
    <col min="11281" max="11284" width="9.140625" style="179"/>
    <col min="11285" max="11285" width="5.42578125" style="179" customWidth="1"/>
    <col min="11286" max="11520" width="9.140625" style="179"/>
    <col min="11521" max="11522" width="0" style="179" hidden="1" customWidth="1"/>
    <col min="11523" max="11523" width="5.5703125" style="179" customWidth="1"/>
    <col min="11524" max="11524" width="62.5703125" style="179" customWidth="1"/>
    <col min="11525" max="11525" width="7.42578125" style="179" customWidth="1"/>
    <col min="11526" max="11526" width="14.5703125" style="179" customWidth="1"/>
    <col min="11527" max="11527" width="12.5703125" style="179" customWidth="1"/>
    <col min="11528" max="11528" width="15.5703125" style="179" customWidth="1"/>
    <col min="11529" max="11535" width="0" style="179" hidden="1" customWidth="1"/>
    <col min="11536" max="11536" width="38.5703125" style="179" customWidth="1"/>
    <col min="11537" max="11540" width="9.140625" style="179"/>
    <col min="11541" max="11541" width="5.42578125" style="179" customWidth="1"/>
    <col min="11542" max="11776" width="9.140625" style="179"/>
    <col min="11777" max="11778" width="0" style="179" hidden="1" customWidth="1"/>
    <col min="11779" max="11779" width="5.5703125" style="179" customWidth="1"/>
    <col min="11780" max="11780" width="62.5703125" style="179" customWidth="1"/>
    <col min="11781" max="11781" width="7.42578125" style="179" customWidth="1"/>
    <col min="11782" max="11782" width="14.5703125" style="179" customWidth="1"/>
    <col min="11783" max="11783" width="12.5703125" style="179" customWidth="1"/>
    <col min="11784" max="11784" width="15.5703125" style="179" customWidth="1"/>
    <col min="11785" max="11791" width="0" style="179" hidden="1" customWidth="1"/>
    <col min="11792" max="11792" width="38.5703125" style="179" customWidth="1"/>
    <col min="11793" max="11796" width="9.140625" style="179"/>
    <col min="11797" max="11797" width="5.42578125" style="179" customWidth="1"/>
    <col min="11798" max="12032" width="9.140625" style="179"/>
    <col min="12033" max="12034" width="0" style="179" hidden="1" customWidth="1"/>
    <col min="12035" max="12035" width="5.5703125" style="179" customWidth="1"/>
    <col min="12036" max="12036" width="62.5703125" style="179" customWidth="1"/>
    <col min="12037" max="12037" width="7.42578125" style="179" customWidth="1"/>
    <col min="12038" max="12038" width="14.5703125" style="179" customWidth="1"/>
    <col min="12039" max="12039" width="12.5703125" style="179" customWidth="1"/>
    <col min="12040" max="12040" width="15.5703125" style="179" customWidth="1"/>
    <col min="12041" max="12047" width="0" style="179" hidden="1" customWidth="1"/>
    <col min="12048" max="12048" width="38.5703125" style="179" customWidth="1"/>
    <col min="12049" max="12052" width="9.140625" style="179"/>
    <col min="12053" max="12053" width="5.42578125" style="179" customWidth="1"/>
    <col min="12054" max="12288" width="9.140625" style="179"/>
    <col min="12289" max="12290" width="0" style="179" hidden="1" customWidth="1"/>
    <col min="12291" max="12291" width="5.5703125" style="179" customWidth="1"/>
    <col min="12292" max="12292" width="62.5703125" style="179" customWidth="1"/>
    <col min="12293" max="12293" width="7.42578125" style="179" customWidth="1"/>
    <col min="12294" max="12294" width="14.5703125" style="179" customWidth="1"/>
    <col min="12295" max="12295" width="12.5703125" style="179" customWidth="1"/>
    <col min="12296" max="12296" width="15.5703125" style="179" customWidth="1"/>
    <col min="12297" max="12303" width="0" style="179" hidden="1" customWidth="1"/>
    <col min="12304" max="12304" width="38.5703125" style="179" customWidth="1"/>
    <col min="12305" max="12308" width="9.140625" style="179"/>
    <col min="12309" max="12309" width="5.42578125" style="179" customWidth="1"/>
    <col min="12310" max="12544" width="9.140625" style="179"/>
    <col min="12545" max="12546" width="0" style="179" hidden="1" customWidth="1"/>
    <col min="12547" max="12547" width="5.5703125" style="179" customWidth="1"/>
    <col min="12548" max="12548" width="62.5703125" style="179" customWidth="1"/>
    <col min="12549" max="12549" width="7.42578125" style="179" customWidth="1"/>
    <col min="12550" max="12550" width="14.5703125" style="179" customWidth="1"/>
    <col min="12551" max="12551" width="12.5703125" style="179" customWidth="1"/>
    <col min="12552" max="12552" width="15.5703125" style="179" customWidth="1"/>
    <col min="12553" max="12559" width="0" style="179" hidden="1" customWidth="1"/>
    <col min="12560" max="12560" width="38.5703125" style="179" customWidth="1"/>
    <col min="12561" max="12564" width="9.140625" style="179"/>
    <col min="12565" max="12565" width="5.42578125" style="179" customWidth="1"/>
    <col min="12566" max="12800" width="9.140625" style="179"/>
    <col min="12801" max="12802" width="0" style="179" hidden="1" customWidth="1"/>
    <col min="12803" max="12803" width="5.5703125" style="179" customWidth="1"/>
    <col min="12804" max="12804" width="62.5703125" style="179" customWidth="1"/>
    <col min="12805" max="12805" width="7.42578125" style="179" customWidth="1"/>
    <col min="12806" max="12806" width="14.5703125" style="179" customWidth="1"/>
    <col min="12807" max="12807" width="12.5703125" style="179" customWidth="1"/>
    <col min="12808" max="12808" width="15.5703125" style="179" customWidth="1"/>
    <col min="12809" max="12815" width="0" style="179" hidden="1" customWidth="1"/>
    <col min="12816" max="12816" width="38.5703125" style="179" customWidth="1"/>
    <col min="12817" max="12820" width="9.140625" style="179"/>
    <col min="12821" max="12821" width="5.42578125" style="179" customWidth="1"/>
    <col min="12822" max="13056" width="9.140625" style="179"/>
    <col min="13057" max="13058" width="0" style="179" hidden="1" customWidth="1"/>
    <col min="13059" max="13059" width="5.5703125" style="179" customWidth="1"/>
    <col min="13060" max="13060" width="62.5703125" style="179" customWidth="1"/>
    <col min="13061" max="13061" width="7.42578125" style="179" customWidth="1"/>
    <col min="13062" max="13062" width="14.5703125" style="179" customWidth="1"/>
    <col min="13063" max="13063" width="12.5703125" style="179" customWidth="1"/>
    <col min="13064" max="13064" width="15.5703125" style="179" customWidth="1"/>
    <col min="13065" max="13071" width="0" style="179" hidden="1" customWidth="1"/>
    <col min="13072" max="13072" width="38.5703125" style="179" customWidth="1"/>
    <col min="13073" max="13076" width="9.140625" style="179"/>
    <col min="13077" max="13077" width="5.42578125" style="179" customWidth="1"/>
    <col min="13078" max="13312" width="9.140625" style="179"/>
    <col min="13313" max="13314" width="0" style="179" hidden="1" customWidth="1"/>
    <col min="13315" max="13315" width="5.5703125" style="179" customWidth="1"/>
    <col min="13316" max="13316" width="62.5703125" style="179" customWidth="1"/>
    <col min="13317" max="13317" width="7.42578125" style="179" customWidth="1"/>
    <col min="13318" max="13318" width="14.5703125" style="179" customWidth="1"/>
    <col min="13319" max="13319" width="12.5703125" style="179" customWidth="1"/>
    <col min="13320" max="13320" width="15.5703125" style="179" customWidth="1"/>
    <col min="13321" max="13327" width="0" style="179" hidden="1" customWidth="1"/>
    <col min="13328" max="13328" width="38.5703125" style="179" customWidth="1"/>
    <col min="13329" max="13332" width="9.140625" style="179"/>
    <col min="13333" max="13333" width="5.42578125" style="179" customWidth="1"/>
    <col min="13334" max="13568" width="9.140625" style="179"/>
    <col min="13569" max="13570" width="0" style="179" hidden="1" customWidth="1"/>
    <col min="13571" max="13571" width="5.5703125" style="179" customWidth="1"/>
    <col min="13572" max="13572" width="62.5703125" style="179" customWidth="1"/>
    <col min="13573" max="13573" width="7.42578125" style="179" customWidth="1"/>
    <col min="13574" max="13574" width="14.5703125" style="179" customWidth="1"/>
    <col min="13575" max="13575" width="12.5703125" style="179" customWidth="1"/>
    <col min="13576" max="13576" width="15.5703125" style="179" customWidth="1"/>
    <col min="13577" max="13583" width="0" style="179" hidden="1" customWidth="1"/>
    <col min="13584" max="13584" width="38.5703125" style="179" customWidth="1"/>
    <col min="13585" max="13588" width="9.140625" style="179"/>
    <col min="13589" max="13589" width="5.42578125" style="179" customWidth="1"/>
    <col min="13590" max="13824" width="9.140625" style="179"/>
    <col min="13825" max="13826" width="0" style="179" hidden="1" customWidth="1"/>
    <col min="13827" max="13827" width="5.5703125" style="179" customWidth="1"/>
    <col min="13828" max="13828" width="62.5703125" style="179" customWidth="1"/>
    <col min="13829" max="13829" width="7.42578125" style="179" customWidth="1"/>
    <col min="13830" max="13830" width="14.5703125" style="179" customWidth="1"/>
    <col min="13831" max="13831" width="12.5703125" style="179" customWidth="1"/>
    <col min="13832" max="13832" width="15.5703125" style="179" customWidth="1"/>
    <col min="13833" max="13839" width="0" style="179" hidden="1" customWidth="1"/>
    <col min="13840" max="13840" width="38.5703125" style="179" customWidth="1"/>
    <col min="13841" max="13844" width="9.140625" style="179"/>
    <col min="13845" max="13845" width="5.42578125" style="179" customWidth="1"/>
    <col min="13846" max="14080" width="9.140625" style="179"/>
    <col min="14081" max="14082" width="0" style="179" hidden="1" customWidth="1"/>
    <col min="14083" max="14083" width="5.5703125" style="179" customWidth="1"/>
    <col min="14084" max="14084" width="62.5703125" style="179" customWidth="1"/>
    <col min="14085" max="14085" width="7.42578125" style="179" customWidth="1"/>
    <col min="14086" max="14086" width="14.5703125" style="179" customWidth="1"/>
    <col min="14087" max="14087" width="12.5703125" style="179" customWidth="1"/>
    <col min="14088" max="14088" width="15.5703125" style="179" customWidth="1"/>
    <col min="14089" max="14095" width="0" style="179" hidden="1" customWidth="1"/>
    <col min="14096" max="14096" width="38.5703125" style="179" customWidth="1"/>
    <col min="14097" max="14100" width="9.140625" style="179"/>
    <col min="14101" max="14101" width="5.42578125" style="179" customWidth="1"/>
    <col min="14102" max="14336" width="9.140625" style="179"/>
    <col min="14337" max="14338" width="0" style="179" hidden="1" customWidth="1"/>
    <col min="14339" max="14339" width="5.5703125" style="179" customWidth="1"/>
    <col min="14340" max="14340" width="62.5703125" style="179" customWidth="1"/>
    <col min="14341" max="14341" width="7.42578125" style="179" customWidth="1"/>
    <col min="14342" max="14342" width="14.5703125" style="179" customWidth="1"/>
    <col min="14343" max="14343" width="12.5703125" style="179" customWidth="1"/>
    <col min="14344" max="14344" width="15.5703125" style="179" customWidth="1"/>
    <col min="14345" max="14351" width="0" style="179" hidden="1" customWidth="1"/>
    <col min="14352" max="14352" width="38.5703125" style="179" customWidth="1"/>
    <col min="14353" max="14356" width="9.140625" style="179"/>
    <col min="14357" max="14357" width="5.42578125" style="179" customWidth="1"/>
    <col min="14358" max="14592" width="9.140625" style="179"/>
    <col min="14593" max="14594" width="0" style="179" hidden="1" customWidth="1"/>
    <col min="14595" max="14595" width="5.5703125" style="179" customWidth="1"/>
    <col min="14596" max="14596" width="62.5703125" style="179" customWidth="1"/>
    <col min="14597" max="14597" width="7.42578125" style="179" customWidth="1"/>
    <col min="14598" max="14598" width="14.5703125" style="179" customWidth="1"/>
    <col min="14599" max="14599" width="12.5703125" style="179" customWidth="1"/>
    <col min="14600" max="14600" width="15.5703125" style="179" customWidth="1"/>
    <col min="14601" max="14607" width="0" style="179" hidden="1" customWidth="1"/>
    <col min="14608" max="14608" width="38.5703125" style="179" customWidth="1"/>
    <col min="14609" max="14612" width="9.140625" style="179"/>
    <col min="14613" max="14613" width="5.42578125" style="179" customWidth="1"/>
    <col min="14614" max="14848" width="9.140625" style="179"/>
    <col min="14849" max="14850" width="0" style="179" hidden="1" customWidth="1"/>
    <col min="14851" max="14851" width="5.5703125" style="179" customWidth="1"/>
    <col min="14852" max="14852" width="62.5703125" style="179" customWidth="1"/>
    <col min="14853" max="14853" width="7.42578125" style="179" customWidth="1"/>
    <col min="14854" max="14854" width="14.5703125" style="179" customWidth="1"/>
    <col min="14855" max="14855" width="12.5703125" style="179" customWidth="1"/>
    <col min="14856" max="14856" width="15.5703125" style="179" customWidth="1"/>
    <col min="14857" max="14863" width="0" style="179" hidden="1" customWidth="1"/>
    <col min="14864" max="14864" width="38.5703125" style="179" customWidth="1"/>
    <col min="14865" max="14868" width="9.140625" style="179"/>
    <col min="14869" max="14869" width="5.42578125" style="179" customWidth="1"/>
    <col min="14870" max="15104" width="9.140625" style="179"/>
    <col min="15105" max="15106" width="0" style="179" hidden="1" customWidth="1"/>
    <col min="15107" max="15107" width="5.5703125" style="179" customWidth="1"/>
    <col min="15108" max="15108" width="62.5703125" style="179" customWidth="1"/>
    <col min="15109" max="15109" width="7.42578125" style="179" customWidth="1"/>
    <col min="15110" max="15110" width="14.5703125" style="179" customWidth="1"/>
    <col min="15111" max="15111" width="12.5703125" style="179" customWidth="1"/>
    <col min="15112" max="15112" width="15.5703125" style="179" customWidth="1"/>
    <col min="15113" max="15119" width="0" style="179" hidden="1" customWidth="1"/>
    <col min="15120" max="15120" width="38.5703125" style="179" customWidth="1"/>
    <col min="15121" max="15124" width="9.140625" style="179"/>
    <col min="15125" max="15125" width="5.42578125" style="179" customWidth="1"/>
    <col min="15126" max="15360" width="9.140625" style="179"/>
    <col min="15361" max="15362" width="0" style="179" hidden="1" customWidth="1"/>
    <col min="15363" max="15363" width="5.5703125" style="179" customWidth="1"/>
    <col min="15364" max="15364" width="62.5703125" style="179" customWidth="1"/>
    <col min="15365" max="15365" width="7.42578125" style="179" customWidth="1"/>
    <col min="15366" max="15366" width="14.5703125" style="179" customWidth="1"/>
    <col min="15367" max="15367" width="12.5703125" style="179" customWidth="1"/>
    <col min="15368" max="15368" width="15.5703125" style="179" customWidth="1"/>
    <col min="15369" max="15375" width="0" style="179" hidden="1" customWidth="1"/>
    <col min="15376" max="15376" width="38.5703125" style="179" customWidth="1"/>
    <col min="15377" max="15380" width="9.140625" style="179"/>
    <col min="15381" max="15381" width="5.42578125" style="179" customWidth="1"/>
    <col min="15382" max="15616" width="9.140625" style="179"/>
    <col min="15617" max="15618" width="0" style="179" hidden="1" customWidth="1"/>
    <col min="15619" max="15619" width="5.5703125" style="179" customWidth="1"/>
    <col min="15620" max="15620" width="62.5703125" style="179" customWidth="1"/>
    <col min="15621" max="15621" width="7.42578125" style="179" customWidth="1"/>
    <col min="15622" max="15622" width="14.5703125" style="179" customWidth="1"/>
    <col min="15623" max="15623" width="12.5703125" style="179" customWidth="1"/>
    <col min="15624" max="15624" width="15.5703125" style="179" customWidth="1"/>
    <col min="15625" max="15631" width="0" style="179" hidden="1" customWidth="1"/>
    <col min="15632" max="15632" width="38.5703125" style="179" customWidth="1"/>
    <col min="15633" max="15636" width="9.140625" style="179"/>
    <col min="15637" max="15637" width="5.42578125" style="179" customWidth="1"/>
    <col min="15638" max="15872" width="9.140625" style="179"/>
    <col min="15873" max="15874" width="0" style="179" hidden="1" customWidth="1"/>
    <col min="15875" max="15875" width="5.5703125" style="179" customWidth="1"/>
    <col min="15876" max="15876" width="62.5703125" style="179" customWidth="1"/>
    <col min="15877" max="15877" width="7.42578125" style="179" customWidth="1"/>
    <col min="15878" max="15878" width="14.5703125" style="179" customWidth="1"/>
    <col min="15879" max="15879" width="12.5703125" style="179" customWidth="1"/>
    <col min="15880" max="15880" width="15.5703125" style="179" customWidth="1"/>
    <col min="15881" max="15887" width="0" style="179" hidden="1" customWidth="1"/>
    <col min="15888" max="15888" width="38.5703125" style="179" customWidth="1"/>
    <col min="15889" max="15892" width="9.140625" style="179"/>
    <col min="15893" max="15893" width="5.42578125" style="179" customWidth="1"/>
    <col min="15894" max="16128" width="9.140625" style="179"/>
    <col min="16129" max="16130" width="0" style="179" hidden="1" customWidth="1"/>
    <col min="16131" max="16131" width="5.5703125" style="179" customWidth="1"/>
    <col min="16132" max="16132" width="62.5703125" style="179" customWidth="1"/>
    <col min="16133" max="16133" width="7.42578125" style="179" customWidth="1"/>
    <col min="16134" max="16134" width="14.5703125" style="179" customWidth="1"/>
    <col min="16135" max="16135" width="12.5703125" style="179" customWidth="1"/>
    <col min="16136" max="16136" width="15.5703125" style="179" customWidth="1"/>
    <col min="16137" max="16143" width="0" style="179" hidden="1" customWidth="1"/>
    <col min="16144" max="16144" width="38.5703125" style="179" customWidth="1"/>
    <col min="16145" max="16148" width="9.140625" style="179"/>
    <col min="16149" max="16149" width="5.42578125" style="179" customWidth="1"/>
    <col min="16150" max="16384" width="9.140625" style="179"/>
  </cols>
  <sheetData>
    <row r="1" spans="1:18" x14ac:dyDescent="0.2">
      <c r="A1" s="243"/>
      <c r="B1" s="244"/>
      <c r="C1" s="220" t="s">
        <v>120</v>
      </c>
      <c r="D1" s="172" t="s">
        <v>121</v>
      </c>
      <c r="E1" s="172" t="s">
        <v>78</v>
      </c>
      <c r="F1" s="173" t="s">
        <v>122</v>
      </c>
      <c r="G1" s="174" t="s">
        <v>123</v>
      </c>
      <c r="H1" s="174" t="s">
        <v>124</v>
      </c>
      <c r="I1" s="175" t="s">
        <v>125</v>
      </c>
      <c r="J1" s="175" t="s">
        <v>126</v>
      </c>
      <c r="K1" s="175" t="s">
        <v>127</v>
      </c>
      <c r="L1" s="175" t="s">
        <v>128</v>
      </c>
      <c r="M1" s="176" t="s">
        <v>129</v>
      </c>
      <c r="N1" s="176" t="s">
        <v>83</v>
      </c>
      <c r="O1" s="176" t="s">
        <v>84</v>
      </c>
      <c r="P1" s="177"/>
      <c r="Q1" s="178"/>
    </row>
    <row r="2" spans="1:18" x14ac:dyDescent="0.2">
      <c r="B2" s="235"/>
      <c r="C2" s="235"/>
      <c r="D2" s="242"/>
      <c r="E2" s="236"/>
      <c r="F2" s="237"/>
      <c r="I2" s="239"/>
      <c r="J2" s="239"/>
      <c r="K2" s="239"/>
      <c r="L2" s="239"/>
      <c r="M2" s="240"/>
      <c r="N2" s="240"/>
      <c r="O2" s="240"/>
      <c r="P2" s="178"/>
    </row>
    <row r="3" spans="1:18" ht="13.5" thickBot="1" x14ac:dyDescent="0.25">
      <c r="A3" s="245" t="s">
        <v>130</v>
      </c>
      <c r="B3" s="246">
        <v>1</v>
      </c>
      <c r="C3" s="247"/>
      <c r="D3" s="248" t="s">
        <v>334</v>
      </c>
      <c r="E3" s="249"/>
      <c r="F3" s="250"/>
      <c r="G3" s="251"/>
      <c r="H3" s="252">
        <f>H5+H10</f>
        <v>0</v>
      </c>
      <c r="I3" s="253"/>
      <c r="J3" s="254" t="e">
        <f>SUBTOTAL(9,J4:J22)</f>
        <v>#REF!</v>
      </c>
      <c r="K3" s="253"/>
      <c r="L3" s="254" t="e">
        <f>SUBTOTAL(9,L4:L22)</f>
        <v>#REF!</v>
      </c>
      <c r="M3" s="255"/>
      <c r="N3" s="256" t="e">
        <f>SUBTOTAL(9,N4:N22)</f>
        <v>#REF!</v>
      </c>
      <c r="O3" s="256" t="e">
        <f>SUBTOTAL(9,O4:O22)</f>
        <v>#REF!</v>
      </c>
      <c r="P3" s="177"/>
      <c r="Q3" s="178"/>
      <c r="R3" s="178"/>
    </row>
    <row r="4" spans="1:18" x14ac:dyDescent="0.2">
      <c r="A4" s="257" t="s">
        <v>132</v>
      </c>
      <c r="B4" s="258">
        <v>2</v>
      </c>
      <c r="C4" s="259"/>
      <c r="D4" s="260"/>
      <c r="E4" s="261"/>
      <c r="F4" s="261"/>
      <c r="G4" s="296"/>
      <c r="H4" s="262"/>
      <c r="I4" s="263"/>
      <c r="J4" s="264" t="e">
        <f>SUBTOTAL(9,J5:J6)</f>
        <v>#REF!</v>
      </c>
      <c r="K4" s="263"/>
      <c r="L4" s="264" t="e">
        <f>SUBTOTAL(9,L5:L6)</f>
        <v>#REF!</v>
      </c>
      <c r="M4" s="265"/>
      <c r="N4" s="266" t="e">
        <f>SUBTOTAL(9,N5:N6)</f>
        <v>#REF!</v>
      </c>
      <c r="O4" s="266" t="e">
        <f>SUBTOTAL(9,O5:O6)</f>
        <v>#REF!</v>
      </c>
      <c r="P4" s="177"/>
      <c r="Q4" s="178"/>
      <c r="R4" s="178"/>
    </row>
    <row r="5" spans="1:18" ht="38.25" x14ac:dyDescent="0.2">
      <c r="A5" s="267" t="s">
        <v>133</v>
      </c>
      <c r="B5" s="268"/>
      <c r="C5" s="269"/>
      <c r="D5" s="270" t="s">
        <v>134</v>
      </c>
      <c r="E5" s="271"/>
      <c r="F5" s="272"/>
      <c r="G5" s="297"/>
      <c r="H5" s="273">
        <f>SUM(H6:H8)</f>
        <v>0</v>
      </c>
      <c r="I5" s="274"/>
      <c r="J5" s="275" t="e">
        <f>#REF!*I5</f>
        <v>#REF!</v>
      </c>
      <c r="K5" s="275"/>
      <c r="L5" s="275" t="e">
        <f>#REF!*K5</f>
        <v>#REF!</v>
      </c>
      <c r="M5" s="276">
        <v>21</v>
      </c>
      <c r="N5" s="276" t="e">
        <f>#REF!*(M5/100)</f>
        <v>#REF!</v>
      </c>
      <c r="O5" s="276" t="e">
        <f>#REF!+N5</f>
        <v>#REF!</v>
      </c>
      <c r="P5" s="178"/>
      <c r="Q5" s="178"/>
      <c r="R5" s="178"/>
    </row>
    <row r="6" spans="1:18" x14ac:dyDescent="0.2">
      <c r="B6" s="177"/>
      <c r="C6" s="277"/>
      <c r="D6" s="267" t="s">
        <v>135</v>
      </c>
      <c r="E6" s="278"/>
      <c r="F6" s="278"/>
      <c r="G6" s="298"/>
      <c r="H6" s="279"/>
      <c r="I6" s="177"/>
      <c r="J6" s="177"/>
      <c r="K6" s="177"/>
      <c r="L6" s="177"/>
      <c r="M6" s="177"/>
      <c r="N6" s="178"/>
      <c r="O6" s="178"/>
    </row>
    <row r="7" spans="1:18" x14ac:dyDescent="0.2">
      <c r="A7" s="257" t="s">
        <v>136</v>
      </c>
      <c r="B7" s="258">
        <v>2</v>
      </c>
      <c r="C7" s="277">
        <v>1</v>
      </c>
      <c r="D7" s="267" t="s">
        <v>321</v>
      </c>
      <c r="E7" s="280" t="s">
        <v>137</v>
      </c>
      <c r="F7" s="281">
        <v>1</v>
      </c>
      <c r="G7" s="15"/>
      <c r="H7" s="282">
        <f>F7*G7</f>
        <v>0</v>
      </c>
      <c r="I7" s="263"/>
      <c r="J7" s="264">
        <f>SUBTOTAL(9,J8:J13)</f>
        <v>0</v>
      </c>
      <c r="K7" s="263"/>
      <c r="L7" s="264">
        <f>SUBTOTAL(9,L8:L13)</f>
        <v>0</v>
      </c>
      <c r="M7" s="265"/>
      <c r="N7" s="266">
        <f>SUBTOTAL(9,N8:N13)</f>
        <v>0</v>
      </c>
      <c r="O7" s="266">
        <f>SUBTOTAL(9,O8:O13)</f>
        <v>0</v>
      </c>
      <c r="P7" s="283"/>
      <c r="Q7" s="178"/>
      <c r="R7" s="178"/>
    </row>
    <row r="8" spans="1:18" x14ac:dyDescent="0.2">
      <c r="A8" s="284"/>
      <c r="B8" s="268"/>
      <c r="C8" s="277">
        <v>2</v>
      </c>
      <c r="D8" s="285" t="s">
        <v>138</v>
      </c>
      <c r="E8" s="280" t="s">
        <v>139</v>
      </c>
      <c r="F8" s="281">
        <v>3</v>
      </c>
      <c r="G8" s="15"/>
      <c r="H8" s="282">
        <f>F8*G8</f>
        <v>0</v>
      </c>
      <c r="I8" s="274"/>
      <c r="J8" s="275"/>
      <c r="K8" s="275"/>
      <c r="L8" s="275"/>
      <c r="M8" s="276"/>
      <c r="N8" s="276"/>
      <c r="O8" s="276"/>
      <c r="P8" s="283"/>
      <c r="Q8" s="178"/>
      <c r="R8" s="178"/>
    </row>
    <row r="9" spans="1:18" x14ac:dyDescent="0.2">
      <c r="A9" s="284"/>
      <c r="B9" s="268"/>
      <c r="C9" s="277"/>
      <c r="D9" s="267"/>
      <c r="E9" s="280"/>
      <c r="F9" s="281"/>
      <c r="G9" s="299"/>
      <c r="H9" s="282"/>
      <c r="I9" s="274"/>
      <c r="J9" s="275"/>
      <c r="K9" s="275"/>
      <c r="L9" s="275"/>
      <c r="M9" s="276"/>
      <c r="N9" s="276"/>
      <c r="O9" s="276"/>
      <c r="P9" s="283"/>
      <c r="Q9" s="178"/>
      <c r="R9" s="178"/>
    </row>
    <row r="10" spans="1:18" x14ac:dyDescent="0.2">
      <c r="A10" s="284"/>
      <c r="B10" s="268"/>
      <c r="C10" s="277"/>
      <c r="D10" s="270" t="s">
        <v>70</v>
      </c>
      <c r="E10" s="280"/>
      <c r="F10" s="281"/>
      <c r="G10" s="299"/>
      <c r="H10" s="273">
        <f>SUM(H12:H45)</f>
        <v>0</v>
      </c>
      <c r="I10" s="274"/>
      <c r="J10" s="275"/>
      <c r="K10" s="275"/>
      <c r="L10" s="275"/>
      <c r="M10" s="276"/>
      <c r="N10" s="276"/>
      <c r="O10" s="276"/>
      <c r="P10" s="283"/>
      <c r="Q10" s="178"/>
      <c r="R10" s="178"/>
    </row>
    <row r="11" spans="1:18" x14ac:dyDescent="0.2">
      <c r="A11" s="284"/>
      <c r="B11" s="268"/>
      <c r="C11" s="277">
        <v>3</v>
      </c>
      <c r="D11" s="180" t="s">
        <v>140</v>
      </c>
      <c r="E11" s="280"/>
      <c r="F11" s="281"/>
      <c r="G11" s="299"/>
      <c r="H11" s="282"/>
      <c r="I11" s="274">
        <v>3.798E-2</v>
      </c>
      <c r="J11" s="275">
        <f>F9*I11</f>
        <v>0</v>
      </c>
      <c r="K11" s="275"/>
      <c r="L11" s="275">
        <f>F9*K11</f>
        <v>0</v>
      </c>
      <c r="M11" s="276">
        <v>21</v>
      </c>
      <c r="N11" s="276">
        <f>H9*(M11/100)</f>
        <v>0</v>
      </c>
      <c r="O11" s="276">
        <f>H9+N11</f>
        <v>0</v>
      </c>
      <c r="P11" s="283"/>
      <c r="Q11" s="178"/>
      <c r="R11" s="178"/>
    </row>
    <row r="12" spans="1:18" x14ac:dyDescent="0.2">
      <c r="A12" s="284"/>
      <c r="B12" s="268"/>
      <c r="C12" s="277">
        <v>4</v>
      </c>
      <c r="D12" s="285" t="s">
        <v>328</v>
      </c>
      <c r="E12" s="280" t="s">
        <v>104</v>
      </c>
      <c r="F12" s="281">
        <v>20</v>
      </c>
      <c r="G12" s="15"/>
      <c r="H12" s="282">
        <f>G12*F12</f>
        <v>0</v>
      </c>
      <c r="I12" s="286"/>
      <c r="J12" s="286"/>
      <c r="K12" s="286"/>
      <c r="L12" s="286"/>
      <c r="M12" s="287"/>
      <c r="N12" s="287"/>
      <c r="O12" s="287"/>
      <c r="P12" s="283"/>
      <c r="Q12" s="178"/>
      <c r="R12" s="178"/>
    </row>
    <row r="13" spans="1:18" x14ac:dyDescent="0.2">
      <c r="B13" s="177"/>
      <c r="C13" s="277">
        <v>5</v>
      </c>
      <c r="D13" s="285" t="s">
        <v>329</v>
      </c>
      <c r="E13" s="280" t="s">
        <v>137</v>
      </c>
      <c r="F13" s="281">
        <v>5</v>
      </c>
      <c r="G13" s="15"/>
      <c r="H13" s="282">
        <f t="shared" ref="H13:H15" si="0">G13*F13</f>
        <v>0</v>
      </c>
      <c r="I13" s="177"/>
      <c r="J13" s="177"/>
      <c r="K13" s="177"/>
      <c r="L13" s="177"/>
      <c r="M13" s="177"/>
      <c r="N13" s="178"/>
      <c r="O13" s="178"/>
      <c r="P13" s="283"/>
    </row>
    <row r="14" spans="1:18" x14ac:dyDescent="0.2">
      <c r="A14" s="257" t="s">
        <v>143</v>
      </c>
      <c r="B14" s="258">
        <v>2</v>
      </c>
      <c r="C14" s="277">
        <v>6</v>
      </c>
      <c r="D14" s="285" t="s">
        <v>330</v>
      </c>
      <c r="E14" s="280" t="s">
        <v>137</v>
      </c>
      <c r="F14" s="281">
        <v>5</v>
      </c>
      <c r="G14" s="15"/>
      <c r="H14" s="282">
        <f t="shared" si="0"/>
        <v>0</v>
      </c>
      <c r="I14" s="263"/>
      <c r="J14" s="264">
        <f>SUBTOTAL(9,J15:J15)</f>
        <v>0</v>
      </c>
      <c r="K14" s="263"/>
      <c r="L14" s="264">
        <f>SUBTOTAL(9,L15:L15)</f>
        <v>0</v>
      </c>
      <c r="M14" s="265"/>
      <c r="N14" s="266">
        <f>SUBTOTAL(9,N15:N15)</f>
        <v>0</v>
      </c>
      <c r="O14" s="266">
        <f>SUBTOTAL(9,O15:O15)</f>
        <v>0</v>
      </c>
      <c r="P14" s="283"/>
      <c r="Q14" s="178"/>
      <c r="R14" s="178"/>
    </row>
    <row r="15" spans="1:18" x14ac:dyDescent="0.2">
      <c r="A15" s="284"/>
      <c r="B15" s="268"/>
      <c r="C15" s="277">
        <v>7</v>
      </c>
      <c r="D15" s="285"/>
      <c r="E15" s="280"/>
      <c r="F15" s="281"/>
      <c r="G15" s="299"/>
      <c r="H15" s="282">
        <f t="shared" si="0"/>
        <v>0</v>
      </c>
      <c r="I15" s="274"/>
      <c r="J15" s="275">
        <f>F13*I15</f>
        <v>0</v>
      </c>
      <c r="K15" s="275"/>
      <c r="L15" s="275">
        <f>F13*K15</f>
        <v>0</v>
      </c>
      <c r="M15" s="276">
        <v>21</v>
      </c>
      <c r="N15" s="276">
        <f>H13*(M15/100)</f>
        <v>0</v>
      </c>
      <c r="O15" s="276">
        <f>H13+N15</f>
        <v>0</v>
      </c>
      <c r="P15" s="283"/>
      <c r="Q15" s="178"/>
      <c r="R15" s="178"/>
    </row>
    <row r="16" spans="1:18" x14ac:dyDescent="0.2">
      <c r="A16" s="284"/>
      <c r="B16" s="268"/>
      <c r="C16" s="277"/>
      <c r="D16" s="270"/>
      <c r="E16" s="271"/>
      <c r="F16" s="272"/>
      <c r="G16" s="297"/>
      <c r="H16" s="273"/>
      <c r="I16" s="274"/>
      <c r="J16" s="275" t="e">
        <f>#REF!*I16</f>
        <v>#REF!</v>
      </c>
      <c r="K16" s="275">
        <v>1.174E-2</v>
      </c>
      <c r="L16" s="275" t="e">
        <f>#REF!*K16</f>
        <v>#REF!</v>
      </c>
      <c r="M16" s="276">
        <v>21</v>
      </c>
      <c r="N16" s="276" t="e">
        <f>#REF!*(M16/100)</f>
        <v>#REF!</v>
      </c>
      <c r="O16" s="276" t="e">
        <f>#REF!+N16</f>
        <v>#REF!</v>
      </c>
      <c r="P16" s="283"/>
      <c r="Q16" s="178"/>
      <c r="R16" s="178"/>
    </row>
    <row r="17" spans="1:18" x14ac:dyDescent="0.2">
      <c r="A17" s="284"/>
      <c r="B17" s="268"/>
      <c r="C17" s="277"/>
      <c r="D17" s="180" t="s">
        <v>155</v>
      </c>
      <c r="E17" s="280"/>
      <c r="F17" s="281"/>
      <c r="G17" s="299"/>
      <c r="H17" s="282"/>
      <c r="I17" s="274"/>
      <c r="J17" s="275" t="e">
        <f>#REF!*I17</f>
        <v>#REF!</v>
      </c>
      <c r="K17" s="275"/>
      <c r="L17" s="275" t="e">
        <f>#REF!*K17</f>
        <v>#REF!</v>
      </c>
      <c r="M17" s="276">
        <v>21</v>
      </c>
      <c r="N17" s="276" t="e">
        <f>#REF!*(M17/100)</f>
        <v>#REF!</v>
      </c>
      <c r="O17" s="276" t="e">
        <f>#REF!+N17</f>
        <v>#REF!</v>
      </c>
      <c r="P17" s="283"/>
      <c r="Q17" s="178"/>
      <c r="R17" s="178"/>
    </row>
    <row r="18" spans="1:18" x14ac:dyDescent="0.2">
      <c r="A18" s="284"/>
      <c r="B18" s="268"/>
      <c r="C18" s="277">
        <v>17</v>
      </c>
      <c r="D18" s="285" t="s">
        <v>156</v>
      </c>
      <c r="E18" s="280" t="s">
        <v>137</v>
      </c>
      <c r="F18" s="281">
        <v>5</v>
      </c>
      <c r="G18" s="15"/>
      <c r="H18" s="282">
        <f t="shared" ref="H18:H21" si="1">G18*F18</f>
        <v>0</v>
      </c>
      <c r="I18" s="274">
        <v>4.4999999999999997E-3</v>
      </c>
      <c r="J18" s="275" t="e">
        <f>#REF!*I18</f>
        <v>#REF!</v>
      </c>
      <c r="K18" s="275"/>
      <c r="L18" s="275" t="e">
        <f>#REF!*K18</f>
        <v>#REF!</v>
      </c>
      <c r="M18" s="276">
        <v>21</v>
      </c>
      <c r="N18" s="276" t="e">
        <f>#REF!*(M18/100)</f>
        <v>#REF!</v>
      </c>
      <c r="O18" s="276" t="e">
        <f>#REF!+N18</f>
        <v>#REF!</v>
      </c>
      <c r="P18" s="283"/>
      <c r="Q18" s="178"/>
      <c r="R18" s="178"/>
    </row>
    <row r="19" spans="1:18" x14ac:dyDescent="0.2">
      <c r="A19" s="284"/>
      <c r="B19" s="268"/>
      <c r="C19" s="277">
        <v>20</v>
      </c>
      <c r="D19" s="285" t="s">
        <v>159</v>
      </c>
      <c r="E19" s="280" t="s">
        <v>137</v>
      </c>
      <c r="F19" s="281">
        <v>5</v>
      </c>
      <c r="G19" s="15"/>
      <c r="H19" s="282">
        <f t="shared" si="1"/>
        <v>0</v>
      </c>
      <c r="I19" s="274"/>
      <c r="J19" s="275"/>
      <c r="K19" s="275"/>
      <c r="L19" s="275"/>
      <c r="M19" s="276"/>
      <c r="N19" s="276"/>
      <c r="O19" s="276"/>
      <c r="P19" s="283"/>
      <c r="Q19" s="178"/>
      <c r="R19" s="178"/>
    </row>
    <row r="20" spans="1:18" x14ac:dyDescent="0.2">
      <c r="A20" s="284"/>
      <c r="B20" s="268"/>
      <c r="C20" s="277">
        <v>21</v>
      </c>
      <c r="D20" s="285" t="s">
        <v>160</v>
      </c>
      <c r="E20" s="280" t="s">
        <v>137</v>
      </c>
      <c r="F20" s="281">
        <v>5</v>
      </c>
      <c r="G20" s="15"/>
      <c r="H20" s="282">
        <f t="shared" si="1"/>
        <v>0</v>
      </c>
      <c r="I20" s="274">
        <v>7.4999999999999997E-3</v>
      </c>
      <c r="J20" s="275" t="e">
        <f>#REF!*I20</f>
        <v>#REF!</v>
      </c>
      <c r="K20" s="275"/>
      <c r="L20" s="275" t="e">
        <f>#REF!*K20</f>
        <v>#REF!</v>
      </c>
      <c r="M20" s="276">
        <v>21</v>
      </c>
      <c r="N20" s="276" t="e">
        <f>#REF!*(M20/100)</f>
        <v>#REF!</v>
      </c>
      <c r="O20" s="276" t="e">
        <f>#REF!+N20</f>
        <v>#REF!</v>
      </c>
      <c r="P20" s="283"/>
      <c r="Q20" s="178"/>
      <c r="R20" s="178"/>
    </row>
    <row r="21" spans="1:18" x14ac:dyDescent="0.2">
      <c r="A21" s="284"/>
      <c r="B21" s="268"/>
      <c r="C21" s="277">
        <v>22</v>
      </c>
      <c r="D21" s="285" t="s">
        <v>161</v>
      </c>
      <c r="E21" s="280" t="s">
        <v>137</v>
      </c>
      <c r="F21" s="281">
        <v>5</v>
      </c>
      <c r="G21" s="15"/>
      <c r="H21" s="282">
        <f t="shared" si="1"/>
        <v>0</v>
      </c>
      <c r="I21" s="274">
        <v>2.9999999999999997E-4</v>
      </c>
      <c r="J21" s="275" t="e">
        <f>#REF!*I21</f>
        <v>#REF!</v>
      </c>
      <c r="K21" s="275"/>
      <c r="L21" s="275" t="e">
        <f>#REF!*K21</f>
        <v>#REF!</v>
      </c>
      <c r="M21" s="276">
        <v>21</v>
      </c>
      <c r="N21" s="276" t="e">
        <f>#REF!*(M21/100)</f>
        <v>#REF!</v>
      </c>
      <c r="O21" s="276" t="e">
        <f>#REF!+N21</f>
        <v>#REF!</v>
      </c>
      <c r="P21" s="283"/>
      <c r="Q21" s="178"/>
      <c r="R21" s="178"/>
    </row>
    <row r="22" spans="1:18" x14ac:dyDescent="0.2">
      <c r="A22" s="284"/>
      <c r="B22" s="268"/>
      <c r="C22" s="277"/>
      <c r="D22" s="267"/>
      <c r="E22" s="280"/>
      <c r="F22" s="281"/>
      <c r="G22" s="299"/>
      <c r="H22" s="282"/>
      <c r="I22" s="274">
        <v>3.0000000000000001E-5</v>
      </c>
      <c r="J22" s="275" t="e">
        <f>#REF!*I22</f>
        <v>#REF!</v>
      </c>
      <c r="K22" s="275"/>
      <c r="L22" s="275" t="e">
        <f>#REF!*K22</f>
        <v>#REF!</v>
      </c>
      <c r="M22" s="276">
        <v>21</v>
      </c>
      <c r="N22" s="276" t="e">
        <f>#REF!*(M22/100)</f>
        <v>#REF!</v>
      </c>
      <c r="O22" s="276" t="e">
        <f>#REF!+N22</f>
        <v>#REF!</v>
      </c>
      <c r="P22" s="283"/>
      <c r="Q22" s="178"/>
      <c r="R22" s="178"/>
    </row>
    <row r="23" spans="1:18" x14ac:dyDescent="0.2">
      <c r="C23" s="277"/>
      <c r="D23" s="180" t="s">
        <v>170</v>
      </c>
      <c r="E23" s="278"/>
      <c r="F23" s="278"/>
      <c r="G23" s="298"/>
      <c r="H23" s="279"/>
      <c r="P23" s="283"/>
    </row>
    <row r="24" spans="1:18" x14ac:dyDescent="0.2">
      <c r="C24" s="277">
        <v>34</v>
      </c>
      <c r="D24" s="285" t="s">
        <v>172</v>
      </c>
      <c r="E24" s="280" t="s">
        <v>137</v>
      </c>
      <c r="F24" s="281">
        <v>5</v>
      </c>
      <c r="G24" s="15"/>
      <c r="H24" s="282">
        <f t="shared" ref="H24:H28" si="2">G24*F24</f>
        <v>0</v>
      </c>
      <c r="P24" s="283"/>
    </row>
    <row r="25" spans="1:18" x14ac:dyDescent="0.2">
      <c r="C25" s="277">
        <v>35</v>
      </c>
      <c r="D25" s="285" t="s">
        <v>173</v>
      </c>
      <c r="E25" s="280" t="s">
        <v>137</v>
      </c>
      <c r="F25" s="281">
        <v>5</v>
      </c>
      <c r="G25" s="15"/>
      <c r="H25" s="282">
        <f t="shared" si="2"/>
        <v>0</v>
      </c>
      <c r="P25" s="283"/>
    </row>
    <row r="26" spans="1:18" x14ac:dyDescent="0.2">
      <c r="C26" s="277">
        <v>36</v>
      </c>
      <c r="D26" s="285" t="s">
        <v>174</v>
      </c>
      <c r="E26" s="280" t="s">
        <v>137</v>
      </c>
      <c r="F26" s="281">
        <v>5</v>
      </c>
      <c r="G26" s="15"/>
      <c r="H26" s="282">
        <f t="shared" si="2"/>
        <v>0</v>
      </c>
      <c r="P26" s="283"/>
    </row>
    <row r="27" spans="1:18" x14ac:dyDescent="0.2">
      <c r="C27" s="277">
        <v>37</v>
      </c>
      <c r="D27" s="285" t="s">
        <v>175</v>
      </c>
      <c r="E27" s="280" t="s">
        <v>137</v>
      </c>
      <c r="F27" s="281">
        <v>5</v>
      </c>
      <c r="G27" s="15"/>
      <c r="H27" s="282">
        <f t="shared" si="2"/>
        <v>0</v>
      </c>
      <c r="P27" s="283"/>
    </row>
    <row r="28" spans="1:18" x14ac:dyDescent="0.2">
      <c r="C28" s="277">
        <v>38</v>
      </c>
      <c r="D28" s="285" t="s">
        <v>176</v>
      </c>
      <c r="E28" s="280" t="s">
        <v>137</v>
      </c>
      <c r="F28" s="281">
        <v>5</v>
      </c>
      <c r="G28" s="15"/>
      <c r="H28" s="282">
        <f t="shared" si="2"/>
        <v>0</v>
      </c>
      <c r="P28" s="283"/>
    </row>
    <row r="29" spans="1:18" x14ac:dyDescent="0.2">
      <c r="C29" s="277"/>
      <c r="D29" s="289"/>
      <c r="E29" s="278"/>
      <c r="F29" s="278"/>
      <c r="G29" s="298"/>
      <c r="H29" s="279"/>
      <c r="P29" s="283"/>
    </row>
    <row r="30" spans="1:18" x14ac:dyDescent="0.2">
      <c r="C30" s="277"/>
      <c r="D30" s="285"/>
      <c r="E30" s="290"/>
      <c r="F30" s="288"/>
      <c r="G30" s="299"/>
      <c r="H30" s="282"/>
      <c r="P30" s="283"/>
    </row>
    <row r="31" spans="1:18" x14ac:dyDescent="0.2">
      <c r="C31" s="277"/>
      <c r="D31" s="180" t="s">
        <v>179</v>
      </c>
      <c r="E31" s="278"/>
      <c r="F31" s="278"/>
      <c r="G31" s="299"/>
      <c r="H31" s="282"/>
      <c r="P31" s="283"/>
    </row>
    <row r="32" spans="1:18" x14ac:dyDescent="0.2">
      <c r="C32" s="277">
        <v>40</v>
      </c>
      <c r="D32" s="285" t="s">
        <v>331</v>
      </c>
      <c r="E32" s="280" t="s">
        <v>104</v>
      </c>
      <c r="F32" s="281">
        <v>20</v>
      </c>
      <c r="G32" s="15"/>
      <c r="H32" s="282">
        <f>G32*F32</f>
        <v>0</v>
      </c>
      <c r="P32" s="283"/>
    </row>
    <row r="33" spans="3:16" x14ac:dyDescent="0.2">
      <c r="C33" s="277">
        <v>41</v>
      </c>
      <c r="D33" s="285" t="s">
        <v>332</v>
      </c>
      <c r="E33" s="280" t="s">
        <v>104</v>
      </c>
      <c r="F33" s="281">
        <v>20</v>
      </c>
      <c r="G33" s="15"/>
      <c r="H33" s="282">
        <f t="shared" ref="H33:H34" si="3">G33*F33</f>
        <v>0</v>
      </c>
      <c r="P33" s="283"/>
    </row>
    <row r="34" spans="3:16" x14ac:dyDescent="0.2">
      <c r="C34" s="277">
        <v>46</v>
      </c>
      <c r="D34" s="285" t="s">
        <v>186</v>
      </c>
      <c r="E34" s="280" t="s">
        <v>106</v>
      </c>
      <c r="F34" s="281">
        <v>1</v>
      </c>
      <c r="G34" s="15"/>
      <c r="H34" s="282">
        <f t="shared" si="3"/>
        <v>0</v>
      </c>
      <c r="P34" s="283"/>
    </row>
    <row r="35" spans="3:16" x14ac:dyDescent="0.2">
      <c r="C35" s="277"/>
      <c r="D35" s="289"/>
      <c r="E35" s="278"/>
      <c r="F35" s="278"/>
      <c r="G35" s="302"/>
      <c r="H35" s="279"/>
      <c r="P35" s="283"/>
    </row>
    <row r="36" spans="3:16" x14ac:dyDescent="0.2">
      <c r="C36" s="277"/>
      <c r="D36" s="180" t="s">
        <v>187</v>
      </c>
      <c r="E36" s="278"/>
      <c r="F36" s="278"/>
      <c r="G36" s="302"/>
      <c r="H36" s="279"/>
      <c r="P36" s="283"/>
    </row>
    <row r="37" spans="3:16" x14ac:dyDescent="0.2">
      <c r="C37" s="277">
        <v>47</v>
      </c>
      <c r="D37" s="285" t="s">
        <v>188</v>
      </c>
      <c r="E37" s="280" t="s">
        <v>137</v>
      </c>
      <c r="F37" s="281">
        <v>10</v>
      </c>
      <c r="G37" s="15"/>
      <c r="H37" s="282">
        <f>G37*F37</f>
        <v>0</v>
      </c>
      <c r="P37" s="283"/>
    </row>
    <row r="38" spans="3:16" x14ac:dyDescent="0.2">
      <c r="C38" s="277">
        <v>48</v>
      </c>
      <c r="D38" s="285" t="s">
        <v>189</v>
      </c>
      <c r="E38" s="280" t="s">
        <v>137</v>
      </c>
      <c r="F38" s="281">
        <v>10</v>
      </c>
      <c r="G38" s="15"/>
      <c r="H38" s="282">
        <f>G38*F38</f>
        <v>0</v>
      </c>
      <c r="P38" s="283"/>
    </row>
    <row r="39" spans="3:16" x14ac:dyDescent="0.2">
      <c r="C39" s="277"/>
      <c r="D39" s="289"/>
      <c r="E39" s="278"/>
      <c r="F39" s="278"/>
      <c r="G39" s="298"/>
      <c r="H39" s="282"/>
      <c r="P39" s="283"/>
    </row>
    <row r="40" spans="3:16" x14ac:dyDescent="0.2">
      <c r="C40" s="277"/>
      <c r="D40" s="285"/>
      <c r="E40" s="290"/>
      <c r="F40" s="288"/>
      <c r="G40" s="301"/>
      <c r="H40" s="291"/>
      <c r="P40" s="283"/>
    </row>
    <row r="41" spans="3:16" x14ac:dyDescent="0.2">
      <c r="C41" s="277"/>
      <c r="D41" s="180" t="s">
        <v>191</v>
      </c>
      <c r="E41" s="278"/>
      <c r="F41" s="278"/>
      <c r="G41" s="298"/>
      <c r="H41" s="279"/>
      <c r="P41" s="283"/>
    </row>
    <row r="42" spans="3:16" x14ac:dyDescent="0.2">
      <c r="C42" s="277">
        <v>51</v>
      </c>
      <c r="D42" s="292" t="s">
        <v>192</v>
      </c>
      <c r="E42" s="293" t="s">
        <v>106</v>
      </c>
      <c r="F42" s="294">
        <v>1</v>
      </c>
      <c r="G42" s="15"/>
      <c r="H42" s="295">
        <f t="shared" ref="H42:H46" si="4">G42*F42</f>
        <v>0</v>
      </c>
      <c r="P42" s="283"/>
    </row>
    <row r="43" spans="3:16" x14ac:dyDescent="0.2">
      <c r="C43" s="277">
        <v>52</v>
      </c>
      <c r="D43" s="292" t="s">
        <v>193</v>
      </c>
      <c r="E43" s="293" t="s">
        <v>106</v>
      </c>
      <c r="F43" s="294">
        <v>1</v>
      </c>
      <c r="G43" s="15"/>
      <c r="H43" s="295">
        <f t="shared" si="4"/>
        <v>0</v>
      </c>
      <c r="P43" s="283"/>
    </row>
    <row r="44" spans="3:16" x14ac:dyDescent="0.2">
      <c r="C44" s="277">
        <v>56</v>
      </c>
      <c r="D44" s="292" t="s">
        <v>333</v>
      </c>
      <c r="E44" s="293" t="s">
        <v>195</v>
      </c>
      <c r="F44" s="294">
        <v>1</v>
      </c>
      <c r="G44" s="15"/>
      <c r="H44" s="295">
        <f t="shared" si="4"/>
        <v>0</v>
      </c>
      <c r="P44" s="283"/>
    </row>
    <row r="45" spans="3:16" x14ac:dyDescent="0.2">
      <c r="C45" s="277">
        <v>57</v>
      </c>
      <c r="D45" s="292" t="s">
        <v>196</v>
      </c>
      <c r="E45" s="293" t="s">
        <v>197</v>
      </c>
      <c r="F45" s="294">
        <v>0</v>
      </c>
      <c r="G45" s="15"/>
      <c r="H45" s="295">
        <f t="shared" si="4"/>
        <v>0</v>
      </c>
      <c r="P45" s="283"/>
    </row>
    <row r="46" spans="3:16" x14ac:dyDescent="0.2">
      <c r="C46" s="277">
        <v>58</v>
      </c>
      <c r="D46" s="292" t="s">
        <v>322</v>
      </c>
      <c r="E46" s="293" t="s">
        <v>197</v>
      </c>
      <c r="F46" s="294">
        <v>1</v>
      </c>
      <c r="G46" s="15"/>
      <c r="H46" s="295">
        <f t="shared" si="4"/>
        <v>0</v>
      </c>
      <c r="P46" s="283"/>
    </row>
  </sheetData>
  <sheetProtection algorithmName="SHA-512" hashValue="hRywahLvUh+NZxL5HimZpsfBfpL2ryTRmcBXrV5qfanmGIzqv8iEeqOGDGSmXuMMoeRX5VCdsGkDb4WKxBBekw==" saltValue="y5oDXPqWbKOVKVBhNnwJ4A==" spinCount="100000" sheet="1" objects="1" scenarios="1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7"/>
  <sheetViews>
    <sheetView windowProtection="1" workbookViewId="0">
      <selection activeCell="F31" sqref="F31"/>
    </sheetView>
  </sheetViews>
  <sheetFormatPr defaultRowHeight="12.75" x14ac:dyDescent="0.2"/>
  <cols>
    <col min="1" max="1" width="9.140625" style="19"/>
    <col min="2" max="2" width="41.140625" style="19" customWidth="1"/>
    <col min="3" max="4" width="9.140625" style="19"/>
    <col min="5" max="9" width="16.28515625" style="19" customWidth="1"/>
    <col min="10" max="16384" width="9.140625" style="19"/>
  </cols>
  <sheetData>
    <row r="1" spans="1:9" x14ac:dyDescent="0.2">
      <c r="A1" s="303"/>
      <c r="B1" s="304" t="s">
        <v>266</v>
      </c>
      <c r="C1" s="305"/>
      <c r="D1" s="306"/>
      <c r="E1" s="307">
        <f>SUM(F9:F27)</f>
        <v>0</v>
      </c>
      <c r="F1" s="308"/>
      <c r="G1" s="309"/>
      <c r="H1" s="308"/>
      <c r="I1" s="310"/>
    </row>
    <row r="2" spans="1:9" x14ac:dyDescent="0.2">
      <c r="A2" s="303"/>
      <c r="B2" s="304" t="s">
        <v>98</v>
      </c>
      <c r="C2" s="305"/>
      <c r="D2" s="306"/>
      <c r="E2" s="307">
        <f>SUM(H9:H27)</f>
        <v>0</v>
      </c>
      <c r="F2" s="308"/>
      <c r="G2" s="309"/>
      <c r="H2" s="308"/>
      <c r="I2" s="310"/>
    </row>
    <row r="3" spans="1:9" ht="13.5" thickBot="1" x14ac:dyDescent="0.25">
      <c r="A3" s="311"/>
      <c r="B3" s="308"/>
      <c r="C3" s="305"/>
      <c r="D3" s="306"/>
      <c r="E3" s="312"/>
      <c r="F3" s="308"/>
      <c r="G3" s="309"/>
      <c r="H3" s="308"/>
      <c r="I3" s="310"/>
    </row>
    <row r="4" spans="1:9" ht="16.5" thickBot="1" x14ac:dyDescent="0.3">
      <c r="A4" s="311"/>
      <c r="B4" s="313" t="s">
        <v>267</v>
      </c>
      <c r="C4" s="314"/>
      <c r="D4" s="315"/>
      <c r="E4" s="316">
        <f>SUM(E1:E3)</f>
        <v>0</v>
      </c>
      <c r="F4" s="308"/>
      <c r="G4" s="317"/>
      <c r="H4" s="308"/>
      <c r="I4" s="310"/>
    </row>
    <row r="5" spans="1:9" x14ac:dyDescent="0.2">
      <c r="A5" s="318"/>
      <c r="B5" s="319"/>
      <c r="C5" s="319"/>
      <c r="D5" s="320"/>
      <c r="E5" s="319"/>
      <c r="F5" s="319"/>
      <c r="G5" s="319"/>
      <c r="H5" s="319"/>
      <c r="I5" s="321"/>
    </row>
    <row r="6" spans="1:9" ht="18" x14ac:dyDescent="0.25">
      <c r="A6" s="318"/>
      <c r="B6" s="322"/>
      <c r="C6" s="319"/>
      <c r="D6" s="320"/>
      <c r="E6" s="319"/>
      <c r="F6" s="319"/>
      <c r="G6" s="319"/>
      <c r="H6" s="319"/>
      <c r="I6" s="321"/>
    </row>
    <row r="7" spans="1:9" x14ac:dyDescent="0.2">
      <c r="A7" s="323" t="s">
        <v>268</v>
      </c>
      <c r="B7" s="324" t="s">
        <v>269</v>
      </c>
      <c r="C7" s="324" t="s">
        <v>270</v>
      </c>
      <c r="D7" s="325" t="s">
        <v>271</v>
      </c>
      <c r="E7" s="326" t="s">
        <v>272</v>
      </c>
      <c r="F7" s="326" t="s">
        <v>273</v>
      </c>
      <c r="G7" s="326" t="s">
        <v>274</v>
      </c>
      <c r="H7" s="326" t="s">
        <v>275</v>
      </c>
      <c r="I7" s="327" t="s">
        <v>276</v>
      </c>
    </row>
    <row r="8" spans="1:9" x14ac:dyDescent="0.2">
      <c r="A8" s="328"/>
      <c r="B8" s="329"/>
      <c r="C8" s="329"/>
      <c r="D8" s="330"/>
      <c r="E8" s="329"/>
      <c r="F8" s="329"/>
      <c r="G8" s="329"/>
      <c r="H8" s="329"/>
      <c r="I8" s="331"/>
    </row>
    <row r="9" spans="1:9" ht="15.95" customHeight="1" x14ac:dyDescent="0.2">
      <c r="A9" s="180" t="s">
        <v>277</v>
      </c>
      <c r="B9" s="181"/>
      <c r="C9" s="181"/>
      <c r="D9" s="183"/>
      <c r="E9" s="424"/>
      <c r="F9" s="424"/>
      <c r="G9" s="424"/>
      <c r="H9" s="424"/>
      <c r="I9" s="425"/>
    </row>
    <row r="10" spans="1:9" x14ac:dyDescent="0.2">
      <c r="A10" s="332"/>
      <c r="B10" s="333" t="s">
        <v>278</v>
      </c>
      <c r="C10" s="334">
        <v>1</v>
      </c>
      <c r="D10" s="335" t="s">
        <v>137</v>
      </c>
      <c r="E10" s="14"/>
      <c r="F10" s="336">
        <f>E10*C10</f>
        <v>0</v>
      </c>
      <c r="G10" s="14"/>
      <c r="H10" s="336">
        <f>G10*C10</f>
        <v>0</v>
      </c>
      <c r="I10" s="336">
        <f>H10+F10</f>
        <v>0</v>
      </c>
    </row>
    <row r="11" spans="1:9" x14ac:dyDescent="0.2">
      <c r="A11" s="332"/>
      <c r="B11" s="333" t="s">
        <v>279</v>
      </c>
      <c r="C11" s="334">
        <v>1</v>
      </c>
      <c r="D11" s="335" t="s">
        <v>137</v>
      </c>
      <c r="E11" s="14"/>
      <c r="F11" s="336">
        <f t="shared" ref="F11:F26" si="0">E11*C11</f>
        <v>0</v>
      </c>
      <c r="G11" s="14"/>
      <c r="H11" s="336">
        <f t="shared" ref="H11:H26" si="1">G11*C11</f>
        <v>0</v>
      </c>
      <c r="I11" s="336">
        <f t="shared" ref="I11:I26" si="2">H11+F11</f>
        <v>0</v>
      </c>
    </row>
    <row r="12" spans="1:9" x14ac:dyDescent="0.2">
      <c r="A12" s="332"/>
      <c r="B12" s="333" t="s">
        <v>280</v>
      </c>
      <c r="C12" s="334">
        <v>10</v>
      </c>
      <c r="D12" s="335" t="s">
        <v>104</v>
      </c>
      <c r="E12" s="14"/>
      <c r="F12" s="336">
        <f t="shared" si="0"/>
        <v>0</v>
      </c>
      <c r="G12" s="14"/>
      <c r="H12" s="336">
        <f t="shared" si="1"/>
        <v>0</v>
      </c>
      <c r="I12" s="336">
        <f t="shared" si="2"/>
        <v>0</v>
      </c>
    </row>
    <row r="13" spans="1:9" x14ac:dyDescent="0.2">
      <c r="A13" s="332"/>
      <c r="B13" s="333" t="s">
        <v>281</v>
      </c>
      <c r="C13" s="334">
        <v>1</v>
      </c>
      <c r="D13" s="335" t="s">
        <v>137</v>
      </c>
      <c r="E13" s="14"/>
      <c r="F13" s="336">
        <f t="shared" si="0"/>
        <v>0</v>
      </c>
      <c r="G13" s="14"/>
      <c r="H13" s="336">
        <f t="shared" si="1"/>
        <v>0</v>
      </c>
      <c r="I13" s="336">
        <f t="shared" si="2"/>
        <v>0</v>
      </c>
    </row>
    <row r="14" spans="1:9" x14ac:dyDescent="0.2">
      <c r="A14" s="332"/>
      <c r="B14" s="333" t="s">
        <v>282</v>
      </c>
      <c r="C14" s="334">
        <v>25</v>
      </c>
      <c r="D14" s="335" t="s">
        <v>137</v>
      </c>
      <c r="E14" s="14"/>
      <c r="F14" s="336">
        <f t="shared" si="0"/>
        <v>0</v>
      </c>
      <c r="G14" s="14"/>
      <c r="H14" s="336">
        <f t="shared" si="1"/>
        <v>0</v>
      </c>
      <c r="I14" s="336">
        <f t="shared" si="2"/>
        <v>0</v>
      </c>
    </row>
    <row r="15" spans="1:9" x14ac:dyDescent="0.2">
      <c r="A15" s="332"/>
      <c r="B15" s="333" t="s">
        <v>283</v>
      </c>
      <c r="C15" s="334">
        <v>5</v>
      </c>
      <c r="D15" s="335" t="s">
        <v>104</v>
      </c>
      <c r="E15" s="14"/>
      <c r="F15" s="336">
        <f t="shared" si="0"/>
        <v>0</v>
      </c>
      <c r="G15" s="14"/>
      <c r="H15" s="336">
        <f t="shared" si="1"/>
        <v>0</v>
      </c>
      <c r="I15" s="336">
        <f t="shared" si="2"/>
        <v>0</v>
      </c>
    </row>
    <row r="16" spans="1:9" x14ac:dyDescent="0.2">
      <c r="A16" s="332"/>
      <c r="B16" s="333" t="s">
        <v>284</v>
      </c>
      <c r="C16" s="334">
        <v>1</v>
      </c>
      <c r="D16" s="335" t="s">
        <v>106</v>
      </c>
      <c r="E16" s="14"/>
      <c r="F16" s="336">
        <f t="shared" si="0"/>
        <v>0</v>
      </c>
      <c r="G16" s="14"/>
      <c r="H16" s="336">
        <f t="shared" si="1"/>
        <v>0</v>
      </c>
      <c r="I16" s="336">
        <f t="shared" si="2"/>
        <v>0</v>
      </c>
    </row>
    <row r="17" spans="1:9" x14ac:dyDescent="0.2">
      <c r="A17" s="332"/>
      <c r="B17" s="333" t="s">
        <v>285</v>
      </c>
      <c r="C17" s="334">
        <v>1</v>
      </c>
      <c r="D17" s="335" t="s">
        <v>106</v>
      </c>
      <c r="E17" s="14"/>
      <c r="F17" s="336">
        <f t="shared" si="0"/>
        <v>0</v>
      </c>
      <c r="G17" s="14"/>
      <c r="H17" s="336">
        <f t="shared" si="1"/>
        <v>0</v>
      </c>
      <c r="I17" s="336">
        <f t="shared" si="2"/>
        <v>0</v>
      </c>
    </row>
    <row r="18" spans="1:9" x14ac:dyDescent="0.2">
      <c r="A18" s="332"/>
      <c r="B18" s="333" t="s">
        <v>286</v>
      </c>
      <c r="C18" s="334">
        <v>1</v>
      </c>
      <c r="D18" s="335" t="s">
        <v>139</v>
      </c>
      <c r="E18" s="14"/>
      <c r="F18" s="336">
        <f t="shared" si="0"/>
        <v>0</v>
      </c>
      <c r="G18" s="14"/>
      <c r="H18" s="336">
        <f t="shared" si="1"/>
        <v>0</v>
      </c>
      <c r="I18" s="336">
        <f t="shared" si="2"/>
        <v>0</v>
      </c>
    </row>
    <row r="19" spans="1:9" x14ac:dyDescent="0.2">
      <c r="A19" s="332"/>
      <c r="B19" s="333" t="s">
        <v>325</v>
      </c>
      <c r="C19" s="334">
        <v>1</v>
      </c>
      <c r="D19" s="335" t="s">
        <v>106</v>
      </c>
      <c r="E19" s="14"/>
      <c r="F19" s="336">
        <f t="shared" si="0"/>
        <v>0</v>
      </c>
      <c r="G19" s="14"/>
      <c r="H19" s="336">
        <f t="shared" si="1"/>
        <v>0</v>
      </c>
      <c r="I19" s="336">
        <f t="shared" si="2"/>
        <v>0</v>
      </c>
    </row>
    <row r="20" spans="1:9" x14ac:dyDescent="0.2">
      <c r="A20" s="332"/>
      <c r="B20" s="333" t="s">
        <v>287</v>
      </c>
      <c r="C20" s="334">
        <v>1</v>
      </c>
      <c r="D20" s="335" t="s">
        <v>139</v>
      </c>
      <c r="E20" s="14"/>
      <c r="F20" s="336">
        <f t="shared" si="0"/>
        <v>0</v>
      </c>
      <c r="G20" s="14"/>
      <c r="H20" s="336">
        <f t="shared" si="1"/>
        <v>0</v>
      </c>
      <c r="I20" s="336">
        <f t="shared" si="2"/>
        <v>0</v>
      </c>
    </row>
    <row r="21" spans="1:9" x14ac:dyDescent="0.2">
      <c r="A21" s="332"/>
      <c r="B21" s="333" t="s">
        <v>288</v>
      </c>
      <c r="C21" s="334">
        <v>1</v>
      </c>
      <c r="D21" s="335" t="s">
        <v>106</v>
      </c>
      <c r="E21" s="14"/>
      <c r="F21" s="336">
        <f t="shared" si="0"/>
        <v>0</v>
      </c>
      <c r="G21" s="14"/>
      <c r="H21" s="336">
        <f t="shared" si="1"/>
        <v>0</v>
      </c>
      <c r="I21" s="336">
        <f t="shared" si="2"/>
        <v>0</v>
      </c>
    </row>
    <row r="22" spans="1:9" ht="16.5" customHeight="1" x14ac:dyDescent="0.2">
      <c r="A22" s="180" t="s">
        <v>289</v>
      </c>
      <c r="B22" s="181"/>
      <c r="C22" s="181"/>
      <c r="D22" s="183"/>
      <c r="E22" s="424"/>
      <c r="F22" s="424"/>
      <c r="G22" s="424"/>
      <c r="H22" s="424"/>
      <c r="I22" s="425"/>
    </row>
    <row r="23" spans="1:9" x14ac:dyDescent="0.2">
      <c r="A23" s="332"/>
      <c r="B23" s="333" t="s">
        <v>290</v>
      </c>
      <c r="C23" s="334">
        <v>0</v>
      </c>
      <c r="D23" s="335" t="s">
        <v>106</v>
      </c>
      <c r="E23" s="14"/>
      <c r="F23" s="336">
        <f t="shared" si="0"/>
        <v>0</v>
      </c>
      <c r="G23" s="14"/>
      <c r="H23" s="336">
        <f t="shared" si="1"/>
        <v>0</v>
      </c>
      <c r="I23" s="336">
        <f t="shared" si="2"/>
        <v>0</v>
      </c>
    </row>
    <row r="24" spans="1:9" x14ac:dyDescent="0.2">
      <c r="A24" s="332"/>
      <c r="B24" s="333" t="s">
        <v>291</v>
      </c>
      <c r="C24" s="334">
        <v>0</v>
      </c>
      <c r="D24" s="335" t="s">
        <v>106</v>
      </c>
      <c r="E24" s="14"/>
      <c r="F24" s="336">
        <f t="shared" si="0"/>
        <v>0</v>
      </c>
      <c r="G24" s="14"/>
      <c r="H24" s="336">
        <f t="shared" si="1"/>
        <v>0</v>
      </c>
      <c r="I24" s="336">
        <f t="shared" si="2"/>
        <v>0</v>
      </c>
    </row>
    <row r="25" spans="1:9" x14ac:dyDescent="0.2">
      <c r="A25" s="332"/>
      <c r="B25" s="333" t="s">
        <v>292</v>
      </c>
      <c r="C25" s="334">
        <v>0</v>
      </c>
      <c r="D25" s="335" t="s">
        <v>106</v>
      </c>
      <c r="E25" s="14"/>
      <c r="F25" s="336">
        <f t="shared" si="0"/>
        <v>0</v>
      </c>
      <c r="G25" s="14"/>
      <c r="H25" s="336">
        <f t="shared" si="1"/>
        <v>0</v>
      </c>
      <c r="I25" s="336">
        <f t="shared" si="2"/>
        <v>0</v>
      </c>
    </row>
    <row r="26" spans="1:9" x14ac:dyDescent="0.2">
      <c r="A26" s="332"/>
      <c r="B26" s="333" t="s">
        <v>293</v>
      </c>
      <c r="C26" s="334">
        <v>0</v>
      </c>
      <c r="D26" s="335" t="s">
        <v>106</v>
      </c>
      <c r="E26" s="14"/>
      <c r="F26" s="336">
        <f t="shared" si="0"/>
        <v>0</v>
      </c>
      <c r="G26" s="14"/>
      <c r="H26" s="336">
        <f t="shared" si="1"/>
        <v>0</v>
      </c>
      <c r="I26" s="336">
        <f t="shared" si="2"/>
        <v>0</v>
      </c>
    </row>
    <row r="27" spans="1:9" ht="10.5" customHeight="1" x14ac:dyDescent="0.2">
      <c r="A27" s="180"/>
      <c r="B27" s="181"/>
      <c r="C27" s="181"/>
      <c r="D27" s="183"/>
      <c r="E27" s="184"/>
      <c r="F27" s="184"/>
      <c r="G27" s="184"/>
      <c r="H27" s="184"/>
      <c r="I27" s="184"/>
    </row>
  </sheetData>
  <sheetProtection algorithmName="SHA-512" hashValue="l6FYtye9aiqKUnnG9kvEZDtwUlHGr8L7wQVeh77NB4wlO5FJWSnP32r0G2eJtcFwfo0Tz3/SDikJo11IKgWHlQ==" saltValue="zyfntHXCiCwY09/4d3hVvw==" spinCount="100000" sheet="1" objects="1" scenarios="1"/>
  <mergeCells count="2">
    <mergeCell ref="E22:I22"/>
    <mergeCell ref="E9:I9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2"/>
  <sheetViews>
    <sheetView windowProtection="1" tabSelected="1" zoomScale="130" zoomScaleNormal="130" workbookViewId="0">
      <selection activeCell="A13" sqref="A13"/>
    </sheetView>
  </sheetViews>
  <sheetFormatPr defaultRowHeight="12.75" x14ac:dyDescent="0.2"/>
  <cols>
    <col min="1" max="1" width="46.42578125" style="19" customWidth="1"/>
    <col min="2" max="2" width="9" style="60" customWidth="1"/>
    <col min="3" max="3" width="9" style="19" customWidth="1"/>
    <col min="4" max="5" width="12.140625" style="19" customWidth="1"/>
    <col min="6" max="16384" width="9.140625" style="19"/>
  </cols>
  <sheetData>
    <row r="1" spans="1:5" ht="21.6" customHeight="1" x14ac:dyDescent="0.2">
      <c r="A1" s="337" t="s">
        <v>257</v>
      </c>
      <c r="B1" s="338"/>
      <c r="C1" s="339"/>
      <c r="D1" s="339"/>
      <c r="E1" s="340">
        <f>E2+E5+E8</f>
        <v>0</v>
      </c>
    </row>
    <row r="2" spans="1:5" ht="21.6" customHeight="1" x14ac:dyDescent="0.2">
      <c r="A2" s="180" t="s">
        <v>258</v>
      </c>
      <c r="B2" s="181"/>
      <c r="C2" s="182"/>
      <c r="D2" s="183"/>
      <c r="E2" s="184">
        <f>SUM(E3:E4)</f>
        <v>0</v>
      </c>
    </row>
    <row r="3" spans="1:5" ht="21.6" customHeight="1" x14ac:dyDescent="0.2">
      <c r="A3" s="193" t="s">
        <v>259</v>
      </c>
      <c r="B3" s="187" t="s">
        <v>106</v>
      </c>
      <c r="C3" s="188">
        <v>1</v>
      </c>
      <c r="D3" s="11"/>
      <c r="E3" s="189">
        <f>ROUND(D3*C3,2)</f>
        <v>0</v>
      </c>
    </row>
    <row r="4" spans="1:5" ht="21.6" customHeight="1" x14ac:dyDescent="0.2">
      <c r="A4" s="193" t="s">
        <v>116</v>
      </c>
      <c r="B4" s="187" t="s">
        <v>106</v>
      </c>
      <c r="C4" s="188">
        <v>1</v>
      </c>
      <c r="D4" s="11"/>
      <c r="E4" s="195">
        <f>BF4</f>
        <v>0</v>
      </c>
    </row>
    <row r="5" spans="1:5" ht="21.6" customHeight="1" x14ac:dyDescent="0.2">
      <c r="A5" s="180" t="s">
        <v>260</v>
      </c>
      <c r="B5" s="181"/>
      <c r="C5" s="181"/>
      <c r="D5" s="219"/>
      <c r="E5" s="184">
        <f>SUM(E6:E7)</f>
        <v>0</v>
      </c>
    </row>
    <row r="6" spans="1:5" ht="21.6" customHeight="1" x14ac:dyDescent="0.2">
      <c r="A6" s="193" t="s">
        <v>261</v>
      </c>
      <c r="B6" s="341" t="s">
        <v>106</v>
      </c>
      <c r="C6" s="188">
        <v>1</v>
      </c>
      <c r="D6" s="11"/>
      <c r="E6" s="342">
        <f>ROUND(D6*C6,2)</f>
        <v>0</v>
      </c>
    </row>
    <row r="7" spans="1:5" ht="21.6" customHeight="1" x14ac:dyDescent="0.2">
      <c r="A7" s="193" t="s">
        <v>262</v>
      </c>
      <c r="B7" s="341" t="s">
        <v>106</v>
      </c>
      <c r="C7" s="188">
        <v>1</v>
      </c>
      <c r="D7" s="11"/>
      <c r="E7" s="342">
        <f>ROUND(D7*C7,2)</f>
        <v>0</v>
      </c>
    </row>
    <row r="8" spans="1:5" ht="21.6" customHeight="1" x14ac:dyDescent="0.2">
      <c r="A8" s="180" t="s">
        <v>263</v>
      </c>
      <c r="B8" s="181"/>
      <c r="C8" s="181"/>
      <c r="D8" s="219"/>
      <c r="E8" s="184">
        <f>SUM(E9:E11)</f>
        <v>0</v>
      </c>
    </row>
    <row r="9" spans="1:5" ht="21.6" customHeight="1" x14ac:dyDescent="0.2">
      <c r="A9" s="193" t="s">
        <v>263</v>
      </c>
      <c r="B9" s="205" t="s">
        <v>106</v>
      </c>
      <c r="C9" s="188">
        <v>1</v>
      </c>
      <c r="D9" s="11"/>
      <c r="E9" s="342">
        <f>ROUND(D9*C9,2)</f>
        <v>0</v>
      </c>
    </row>
    <row r="10" spans="1:5" ht="21.6" customHeight="1" x14ac:dyDescent="0.2">
      <c r="A10" s="193" t="s">
        <v>264</v>
      </c>
      <c r="B10" s="205" t="s">
        <v>139</v>
      </c>
      <c r="C10" s="188">
        <v>20</v>
      </c>
      <c r="D10" s="11"/>
      <c r="E10" s="342">
        <f>ROUND(D10*C10,2)</f>
        <v>0</v>
      </c>
    </row>
    <row r="11" spans="1:5" ht="21.6" customHeight="1" x14ac:dyDescent="0.2">
      <c r="A11" s="343" t="s">
        <v>265</v>
      </c>
      <c r="B11" s="344" t="s">
        <v>139</v>
      </c>
      <c r="C11" s="188">
        <v>5</v>
      </c>
      <c r="D11" s="10"/>
      <c r="E11" s="342">
        <f>ROUND(D11*C11,2)</f>
        <v>0</v>
      </c>
    </row>
    <row r="12" spans="1:5" x14ac:dyDescent="0.2">
      <c r="A12" s="345"/>
      <c r="B12" s="346"/>
      <c r="C12" s="345"/>
      <c r="D12" s="345"/>
      <c r="E12" s="345"/>
    </row>
  </sheetData>
  <sheetProtection algorithmName="SHA-512" hashValue="ykh5ROfgV8DulN+qm2cwrkGR7oGSkizm9sfolVKEMnGXKLlm0zwH9Ijx0d5E7LqxZ8Gd+QZkMOjOS5pxOXKchQ==" saltValue="wZMXhjE97I/fAJ1WeJDzFQ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2E64B2E46F9343BECF16C967D457B2" ma:contentTypeVersion="16" ma:contentTypeDescription="Vytvoří nový dokument" ma:contentTypeScope="" ma:versionID="9189d7fdc5072670731a9cb4a5335d97">
  <xsd:schema xmlns:xsd="http://www.w3.org/2001/XMLSchema" xmlns:xs="http://www.w3.org/2001/XMLSchema" xmlns:p="http://schemas.microsoft.com/office/2006/metadata/properties" xmlns:ns2="489ed788-e70c-45cb-9a7e-ca9fa3f6222c" xmlns:ns3="8b9489ba-64aa-42da-8a23-fd155c79d241" targetNamespace="http://schemas.microsoft.com/office/2006/metadata/properties" ma:root="true" ma:fieldsID="ba8173228f5df22c2f048244d9b204b7" ns2:_="" ns3:_="">
    <xsd:import namespace="489ed788-e70c-45cb-9a7e-ca9fa3f6222c"/>
    <xsd:import namespace="8b9489ba-64aa-42da-8a23-fd155c79d2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ed788-e70c-45cb-9a7e-ca9fa3f622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e9db0fa6-d2d4-4ec5-a696-7788343d52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9489ba-64aa-42da-8a23-fd155c79d24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4c978b-0f06-4b7b-b6dc-bbcc66cf52c9}" ma:internalName="TaxCatchAll" ma:showField="CatchAllData" ma:web="8b9489ba-64aa-42da-8a23-fd155c79d2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9ed788-e70c-45cb-9a7e-ca9fa3f6222c">
      <Terms xmlns="http://schemas.microsoft.com/office/infopath/2007/PartnerControls"/>
    </lcf76f155ced4ddcb4097134ff3c332f>
    <TaxCatchAll xmlns="8b9489ba-64aa-42da-8a23-fd155c79d241" xsi:nil="true"/>
  </documentManagement>
</p:properties>
</file>

<file path=customXml/itemProps1.xml><?xml version="1.0" encoding="utf-8"?>
<ds:datastoreItem xmlns:ds="http://schemas.openxmlformats.org/officeDocument/2006/customXml" ds:itemID="{D09D77A1-42DF-4BAE-B06B-A10B50B565E2}"/>
</file>

<file path=customXml/itemProps2.xml><?xml version="1.0" encoding="utf-8"?>
<ds:datastoreItem xmlns:ds="http://schemas.openxmlformats.org/officeDocument/2006/customXml" ds:itemID="{5C7F4634-4748-4021-A4F3-E6BB25A71312}"/>
</file>

<file path=customXml/itemProps3.xml><?xml version="1.0" encoding="utf-8"?>
<ds:datastoreItem xmlns:ds="http://schemas.openxmlformats.org/officeDocument/2006/customXml" ds:itemID="{282B874A-7A95-4C4F-A25B-6561483013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46</vt:i4>
      </vt:variant>
    </vt:vector>
  </HeadingPairs>
  <TitlesOfParts>
    <vt:vector size="55" baseType="lpstr">
      <vt:lpstr>POKYNY</vt:lpstr>
      <vt:lpstr>Stavba</vt:lpstr>
      <vt:lpstr>VzorPolozky</vt:lpstr>
      <vt:lpstr>AST01</vt:lpstr>
      <vt:lpstr>ZTI</vt:lpstr>
      <vt:lpstr>ESIL</vt:lpstr>
      <vt:lpstr>ESLB</vt:lpstr>
      <vt:lpstr>EPS</vt:lpstr>
      <vt:lpstr>VRN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Kabelka Karel</dc:creator>
  <cp:lastModifiedBy>Martin Kaleta</cp:lastModifiedBy>
  <cp:lastPrinted>2019-03-19T12:27:02Z</cp:lastPrinted>
  <dcterms:created xsi:type="dcterms:W3CDTF">2009-04-08T07:15:50Z</dcterms:created>
  <dcterms:modified xsi:type="dcterms:W3CDTF">2022-03-28T07:29:08Z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0x010100392E64B2E46F9343BECF16C967D457B2</vt:lpwstr>
  </property>
</Properties>
</file>